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AŽETAK" sheetId="1" r:id="rId1"/>
    <sheet name="OPĆI DIO" sheetId="2" r:id="rId2"/>
    <sheet name="POSEBNI DIO" sheetId="3" r:id="rId3"/>
  </sheets>
  <definedNames>
    <definedName name="_xlnm._FilterDatabase" localSheetId="2" hidden="1">'POSEBNI DIO'!$A$7:$F$188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187" i="3"/>
  <c r="E186" i="3" s="1"/>
  <c r="E183" i="3"/>
  <c r="E179" i="3"/>
  <c r="E175" i="3"/>
  <c r="E167" i="3"/>
  <c r="E163" i="3"/>
  <c r="E160" i="3"/>
  <c r="E154" i="3"/>
  <c r="E150" i="3"/>
  <c r="E146" i="3"/>
  <c r="E145" i="3" s="1"/>
  <c r="E144" i="3" s="1"/>
  <c r="E142" i="3"/>
  <c r="E140" i="3"/>
  <c r="E121" i="3"/>
  <c r="E135" i="3"/>
  <c r="E134" i="3" s="1"/>
  <c r="E132" i="3"/>
  <c r="E129" i="3"/>
  <c r="E126" i="3"/>
  <c r="E123" i="3"/>
  <c r="E119" i="3"/>
  <c r="E116" i="3"/>
  <c r="E113" i="3"/>
  <c r="E92" i="3"/>
  <c r="E109" i="3"/>
  <c r="E108" i="3" s="1"/>
  <c r="E106" i="3"/>
  <c r="E102" i="3"/>
  <c r="E99" i="3"/>
  <c r="E95" i="3"/>
  <c r="E91" i="3"/>
  <c r="E85" i="3"/>
  <c r="E76" i="3"/>
  <c r="E73" i="3" s="1"/>
  <c r="E84" i="3"/>
  <c r="E81" i="3"/>
  <c r="E78" i="3"/>
  <c r="E69" i="3"/>
  <c r="E68" i="3" s="1"/>
  <c r="E66" i="3"/>
  <c r="E63" i="3"/>
  <c r="E52" i="3"/>
  <c r="E51" i="3" s="1"/>
  <c r="E41" i="3"/>
  <c r="E40" i="3" s="1"/>
  <c r="E29" i="3"/>
  <c r="F29" i="3" s="1"/>
  <c r="E28" i="3"/>
  <c r="E27" i="3"/>
  <c r="E30" i="3"/>
  <c r="E18" i="3"/>
  <c r="E16" i="3" s="1"/>
  <c r="E49" i="3"/>
  <c r="E55" i="3"/>
  <c r="E54" i="3" s="1"/>
  <c r="E58" i="3"/>
  <c r="E57" i="3" s="1"/>
  <c r="E44" i="3"/>
  <c r="E22" i="3"/>
  <c r="E21" i="3" s="1"/>
  <c r="E31" i="3"/>
  <c r="E36" i="3"/>
  <c r="E34" i="3"/>
  <c r="E19" i="3"/>
  <c r="E65" i="2"/>
  <c r="E67" i="2"/>
  <c r="E62" i="2"/>
  <c r="E59" i="2"/>
  <c r="D67" i="2"/>
  <c r="D65" i="2"/>
  <c r="D62" i="2"/>
  <c r="D59" i="2"/>
  <c r="E81" i="2"/>
  <c r="E79" i="2"/>
  <c r="E71" i="2"/>
  <c r="E22" i="2"/>
  <c r="H35" i="2"/>
  <c r="E34" i="2"/>
  <c r="F34" i="2"/>
  <c r="F12" i="2"/>
  <c r="C9" i="2"/>
  <c r="E9" i="2"/>
  <c r="E25" i="3" l="1"/>
  <c r="E26" i="3"/>
  <c r="E90" i="3"/>
  <c r="E159" i="3"/>
  <c r="E33" i="3"/>
  <c r="E125" i="3"/>
  <c r="E112" i="3"/>
  <c r="E139" i="3"/>
  <c r="E138" i="3" s="1"/>
  <c r="E98" i="3"/>
  <c r="E118" i="3"/>
  <c r="E182" i="3"/>
  <c r="E174" i="3"/>
  <c r="E166" i="3"/>
  <c r="E158" i="3" s="1"/>
  <c r="E149" i="3"/>
  <c r="E148" i="3" s="1"/>
  <c r="E80" i="3"/>
  <c r="E62" i="3"/>
  <c r="E72" i="3"/>
  <c r="F72" i="3" s="1"/>
  <c r="E48" i="3"/>
  <c r="E47" i="3" s="1"/>
  <c r="E39" i="3"/>
  <c r="E38" i="3" s="1"/>
  <c r="E15" i="3"/>
  <c r="H34" i="2"/>
  <c r="E82" i="2"/>
  <c r="D82" i="2"/>
  <c r="G83" i="2"/>
  <c r="E89" i="3" l="1"/>
  <c r="E111" i="3"/>
  <c r="F111" i="3" s="1"/>
  <c r="E173" i="3"/>
  <c r="F173" i="3" s="1"/>
  <c r="E61" i="3"/>
  <c r="E14" i="3"/>
  <c r="E13" i="3" s="1"/>
  <c r="F71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0" i="3"/>
  <c r="F69" i="3"/>
  <c r="F68" i="3"/>
  <c r="F67" i="3"/>
  <c r="F66" i="3"/>
  <c r="F65" i="3"/>
  <c r="F64" i="3"/>
  <c r="F63" i="3"/>
  <c r="F62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D12" i="3"/>
  <c r="C12" i="3"/>
  <c r="E60" i="3" l="1"/>
  <c r="F60" i="3" s="1"/>
  <c r="F13" i="3"/>
  <c r="F61" i="3"/>
  <c r="F14" i="3"/>
  <c r="C41" i="2"/>
  <c r="E12" i="3" l="1"/>
  <c r="F12" i="3" s="1"/>
  <c r="G19" i="1"/>
  <c r="G97" i="2"/>
  <c r="G96" i="2"/>
  <c r="E95" i="2"/>
  <c r="E94" i="2" s="1"/>
  <c r="F95" i="2"/>
  <c r="F94" i="2" s="1"/>
  <c r="D95" i="2"/>
  <c r="D94" i="2" s="1"/>
  <c r="G86" i="2"/>
  <c r="G84" i="2"/>
  <c r="G81" i="2"/>
  <c r="G80" i="2"/>
  <c r="G78" i="2"/>
  <c r="G77" i="2"/>
  <c r="G75" i="2"/>
  <c r="G73" i="2"/>
  <c r="G69" i="2"/>
  <c r="G68" i="2"/>
  <c r="G67" i="2"/>
  <c r="G65" i="2"/>
  <c r="G64" i="2"/>
  <c r="G62" i="2"/>
  <c r="G61" i="2"/>
  <c r="G60" i="2"/>
  <c r="G59" i="2"/>
  <c r="G57" i="2"/>
  <c r="E68" i="2"/>
  <c r="F68" i="2"/>
  <c r="E66" i="2"/>
  <c r="F66" i="2"/>
  <c r="E63" i="2"/>
  <c r="F63" i="2"/>
  <c r="E60" i="2"/>
  <c r="F60" i="2"/>
  <c r="E58" i="2"/>
  <c r="F58" i="2"/>
  <c r="E56" i="2"/>
  <c r="F56" i="2"/>
  <c r="D68" i="2"/>
  <c r="D66" i="2"/>
  <c r="D63" i="2"/>
  <c r="D60" i="2"/>
  <c r="D58" i="2"/>
  <c r="D56" i="2"/>
  <c r="E55" i="2" l="1"/>
  <c r="F55" i="2"/>
  <c r="G94" i="2"/>
  <c r="G95" i="2"/>
  <c r="G66" i="2"/>
  <c r="G63" i="2"/>
  <c r="G58" i="2"/>
  <c r="G56" i="2"/>
  <c r="D55" i="2"/>
  <c r="E85" i="2"/>
  <c r="F85" i="2"/>
  <c r="F82" i="2"/>
  <c r="F79" i="2"/>
  <c r="D79" i="2"/>
  <c r="E76" i="2"/>
  <c r="F76" i="2"/>
  <c r="D76" i="2"/>
  <c r="E74" i="2"/>
  <c r="F74" i="2"/>
  <c r="D74" i="2"/>
  <c r="E72" i="2"/>
  <c r="F72" i="2"/>
  <c r="D72" i="2"/>
  <c r="G55" i="2" l="1"/>
  <c r="D71" i="2"/>
  <c r="G82" i="2"/>
  <c r="G79" i="2"/>
  <c r="G76" i="2"/>
  <c r="G74" i="2"/>
  <c r="G72" i="2"/>
  <c r="G85" i="2"/>
  <c r="F71" i="2"/>
  <c r="G71" i="2" l="1"/>
  <c r="G42" i="2" l="1"/>
  <c r="G43" i="2"/>
  <c r="G24" i="2"/>
  <c r="G25" i="2"/>
  <c r="G26" i="2"/>
  <c r="G28" i="2"/>
  <c r="G29" i="2"/>
  <c r="G30" i="2"/>
  <c r="G31" i="2"/>
  <c r="G33" i="2"/>
  <c r="G37" i="2"/>
  <c r="G12" i="2"/>
  <c r="G15" i="2"/>
  <c r="G17" i="2"/>
  <c r="G18" i="2"/>
  <c r="G20" i="2"/>
  <c r="H42" i="2"/>
  <c r="H43" i="2"/>
  <c r="H24" i="2"/>
  <c r="H25" i="2"/>
  <c r="H26" i="2"/>
  <c r="H28" i="2"/>
  <c r="H29" i="2"/>
  <c r="H30" i="2"/>
  <c r="H31" i="2"/>
  <c r="H33" i="2"/>
  <c r="H37" i="2"/>
  <c r="H12" i="2"/>
  <c r="H15" i="2"/>
  <c r="H17" i="2"/>
  <c r="H18" i="2"/>
  <c r="H20" i="2"/>
  <c r="D39" i="2" l="1"/>
  <c r="E39" i="2"/>
  <c r="F39" i="2"/>
  <c r="C39" i="2"/>
  <c r="D41" i="2"/>
  <c r="E41" i="2"/>
  <c r="F41" i="2"/>
  <c r="G41" i="2" s="1"/>
  <c r="D36" i="2"/>
  <c r="E36" i="2"/>
  <c r="F36" i="2"/>
  <c r="C36" i="2"/>
  <c r="D32" i="2"/>
  <c r="E32" i="2"/>
  <c r="F32" i="2"/>
  <c r="C32" i="2"/>
  <c r="D27" i="2"/>
  <c r="E27" i="2"/>
  <c r="F27" i="2"/>
  <c r="C27" i="2"/>
  <c r="D23" i="2"/>
  <c r="E23" i="2"/>
  <c r="F23" i="2"/>
  <c r="C23" i="2"/>
  <c r="D19" i="2"/>
  <c r="E19" i="2"/>
  <c r="F19" i="2"/>
  <c r="D16" i="2"/>
  <c r="E16" i="2"/>
  <c r="F16" i="2"/>
  <c r="D14" i="2"/>
  <c r="E14" i="2"/>
  <c r="F14" i="2"/>
  <c r="C19" i="2"/>
  <c r="C16" i="2"/>
  <c r="C14" i="2"/>
  <c r="D10" i="2"/>
  <c r="E10" i="2"/>
  <c r="F10" i="2"/>
  <c r="C10" i="2"/>
  <c r="G35" i="1"/>
  <c r="F35" i="1"/>
  <c r="E35" i="1"/>
  <c r="G32" i="1"/>
  <c r="F32" i="1"/>
  <c r="E32" i="1"/>
  <c r="G28" i="1"/>
  <c r="F28" i="1"/>
  <c r="E28" i="1"/>
  <c r="G40" i="1"/>
  <c r="F19" i="1"/>
  <c r="F40" i="1" s="1"/>
  <c r="E19" i="1"/>
  <c r="E40" i="1" s="1"/>
  <c r="G16" i="1"/>
  <c r="G41" i="1" s="1"/>
  <c r="F16" i="1"/>
  <c r="F39" i="1" s="1"/>
  <c r="E16" i="1"/>
  <c r="E39" i="1" s="1"/>
  <c r="C38" i="2" l="1"/>
  <c r="G10" i="2"/>
  <c r="E41" i="1"/>
  <c r="H23" i="2"/>
  <c r="G23" i="2"/>
  <c r="G36" i="2"/>
  <c r="H36" i="2"/>
  <c r="H10" i="2"/>
  <c r="G14" i="2"/>
  <c r="H14" i="2"/>
  <c r="G19" i="2"/>
  <c r="H19" i="2"/>
  <c r="G32" i="2"/>
  <c r="H32" i="2"/>
  <c r="F38" i="2"/>
  <c r="C22" i="2"/>
  <c r="G27" i="2"/>
  <c r="H27" i="2"/>
  <c r="H41" i="2"/>
  <c r="G16" i="2"/>
  <c r="H16" i="2"/>
  <c r="F22" i="2"/>
  <c r="F9" i="2"/>
  <c r="E38" i="2"/>
  <c r="D38" i="2"/>
  <c r="D22" i="2"/>
  <c r="D9" i="2"/>
  <c r="F41" i="1"/>
  <c r="E22" i="1"/>
  <c r="F22" i="1"/>
  <c r="G22" i="1"/>
  <c r="H38" i="2" l="1"/>
  <c r="G38" i="2"/>
  <c r="G9" i="2"/>
  <c r="H9" i="2"/>
  <c r="H22" i="2"/>
  <c r="G22" i="2"/>
</calcChain>
</file>

<file path=xl/sharedStrings.xml><?xml version="1.0" encoding="utf-8"?>
<sst xmlns="http://schemas.openxmlformats.org/spreadsheetml/2006/main" count="540" uniqueCount="190">
  <si>
    <t>I. OPĆI DIO</t>
  </si>
  <si>
    <t>Članak 1.</t>
  </si>
  <si>
    <t xml:space="preserve">A. RAČUN PRIHODA I RASHODA </t>
  </si>
  <si>
    <t>Brojčana oznaka i naziv</t>
  </si>
  <si>
    <t>Prihodi ukupno</t>
  </si>
  <si>
    <t>6</t>
  </si>
  <si>
    <t>Prihodi poslovanja</t>
  </si>
  <si>
    <t>7</t>
  </si>
  <si>
    <t>Prihodi od prodaje nefinancijske imovine</t>
  </si>
  <si>
    <t>Rashodi ukupno</t>
  </si>
  <si>
    <t>3</t>
  </si>
  <si>
    <t>Rashodi poslovanja</t>
  </si>
  <si>
    <t>4</t>
  </si>
  <si>
    <t>Rashodi za nabavu nefinancijske imovine</t>
  </si>
  <si>
    <t>RAZLIKA − VIŠAK/MANJAK</t>
  </si>
  <si>
    <t>B. RAČUN ZADUŽIVANJA/FINANCIRANJA</t>
  </si>
  <si>
    <t>8</t>
  </si>
  <si>
    <t>Primici od financijske imovine i zaduživanja</t>
  </si>
  <si>
    <t>5</t>
  </si>
  <si>
    <t>Izdaci za financijsku imovinu i otplate zajmova</t>
  </si>
  <si>
    <t>NETO ZADUŽIVANJE/FINANCIRANJE</t>
  </si>
  <si>
    <t>C. RASPOLOŽIVA SREDSTVA IZ PRETHODNIH GODINA (VIŠAK PRIHODA I REZERVIRANJA)</t>
  </si>
  <si>
    <t>UKUPAN DONOS VIŠKA/MANJKA IZ PRETHODNE GODINE</t>
  </si>
  <si>
    <t>Višak prihoda iz prethodne godine koji će se rasporediti</t>
  </si>
  <si>
    <t>Manjak prihoda iz prethodne godine za pokriće</t>
  </si>
  <si>
    <t>RAZLIKA VIŠAK/MANJAK IZ PRETHODNE GODINE KOJI ĆE SE POKRITI/RASPOREDITI</t>
  </si>
  <si>
    <t>UKUPNO PRORAČUN (A.+B.+C.)</t>
  </si>
  <si>
    <t>Naziv</t>
  </si>
  <si>
    <t>PRIHODI I PRIMICI</t>
  </si>
  <si>
    <t>RASHODI I IZDACI</t>
  </si>
  <si>
    <t>VIŠAK/MANJAK +
NETO ZADUŽIVANJE/FINANCIRANJE +
RAZLIKA VIŠAK/MANJAK IZ PRETHODNE GODINE KOJI ĆE SE POKRITI/RASPOREDITI</t>
  </si>
  <si>
    <t>Izvršenje 2021.</t>
  </si>
  <si>
    <t>Članak 2.</t>
  </si>
  <si>
    <t>Ekonomska klasifikacija</t>
  </si>
  <si>
    <t>A. RAČUN PRIHODA I RASHODA</t>
  </si>
  <si>
    <t>63</t>
  </si>
  <si>
    <t>Pomoći iz inozemstva i od subjekata unutar općeg proračuna</t>
  </si>
  <si>
    <t>634</t>
  </si>
  <si>
    <t>Pomoći od izvanproračunskih korisnika</t>
  </si>
  <si>
    <t>636</t>
  </si>
  <si>
    <t>Pomoći proračunskim korisnicima iz proračuna koji im nije nadležan</t>
  </si>
  <si>
    <t>Pomoći temeljem prijenosa EU sredstava</t>
  </si>
  <si>
    <t>65</t>
  </si>
  <si>
    <t>Prihodi od upravnih i administrativnih pristojbi, pristojbi po posebnim propisima i naknada</t>
  </si>
  <si>
    <t>652</t>
  </si>
  <si>
    <t>Prihodi po posebnim propisima</t>
  </si>
  <si>
    <t>66</t>
  </si>
  <si>
    <t>Prihodi od prodaje proizvoda i robe te pruženih usluga i prihodi od donacija</t>
  </si>
  <si>
    <t>661</t>
  </si>
  <si>
    <t>Prihodi od prodaje proizvoda i robe te pruženih usluga</t>
  </si>
  <si>
    <t>663</t>
  </si>
  <si>
    <t>Donacije od pravnih i fizičkih osoba izvan općeg proračuna</t>
  </si>
  <si>
    <t xml:space="preserve">Prihodi iz nadležnog proračuna za financiranje redovne djelatnosti proračunskih korisnika 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</si>
  <si>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</si>
  <si>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</si>
  <si>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</si>
  <si>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</si>
  <si>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</si>
  <si>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</si>
  <si>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</si>
  <si>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</si>
  <si>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</si>
  <si>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</si>
  <si>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</si>
  <si>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</si>
  <si>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</si>
  <si>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</si>
  <si>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</si>
  <si>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</si>
  <si>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</si>
  <si>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</si>
  <si>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34</t>
  </si>
  <si>
    <t>Financijski rashodi</t>
  </si>
  <si>
    <t>343</t>
  </si>
  <si>
    <t>Ostali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</si>
  <si>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</si>
  <si>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</si>
  <si>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</si>
  <si>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</si>
  <si>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Rashodi za nabavu neproizvedene dugotrajne imovine</t>
  </si>
  <si>
    <t>Nematerijalna imovina</t>
  </si>
  <si>
    <t>Rashodi za nabavu proizvedene dugotrajne imovine</t>
  </si>
  <si>
    <t>422</t>
  </si>
  <si>
    <t>Postrojenja i oprema</t>
  </si>
  <si>
    <t>424</t>
  </si>
  <si>
    <t>Knjige, umjetnička djela i ostale izložbene vrijednosti</t>
  </si>
  <si>
    <t>B. RAČUN FINANCIRANJA</t>
  </si>
  <si>
    <t>Članak 3.</t>
  </si>
  <si>
    <t>14275 Osnovna škola Samobor</t>
  </si>
  <si>
    <t>42</t>
  </si>
  <si>
    <t>Članak 4.</t>
  </si>
  <si>
    <t>II. OPĆI DIO</t>
  </si>
  <si>
    <t>III. POSEBNI DIO</t>
  </si>
  <si>
    <t>Indeks 5/4</t>
  </si>
  <si>
    <t>Indeks 5/2</t>
  </si>
  <si>
    <t>Članak 5.</t>
  </si>
  <si>
    <t>Program</t>
  </si>
  <si>
    <t>Aktivnost / Projekt</t>
  </si>
  <si>
    <t>Izvor financiranja</t>
  </si>
  <si>
    <t>Indeks 4/3</t>
  </si>
  <si>
    <t>SVEUKUPNO RASHODI I IZDACI</t>
  </si>
  <si>
    <t xml:space="preserve">        Izvršenje prihoda i rashoda prema funkcijskoj klasifikaciji utvrđenih u Računu prihoda i rashoda za izvještajno razdoblje, utvrđuje se kako slijedi:</t>
  </si>
  <si>
    <t xml:space="preserve">        Izvršenje prihoda i rashoda po izvorima financiranja utvrđenih u Računu prihoda i rashoda za izvještajno razdoblje, utvrđuje se kako slijedi:</t>
  </si>
  <si>
    <t xml:space="preserve">            Izvršenje prihoda i rashoda  po ekonomskoj klasifikaciji utvrđenih u Računu prihoda i rashoda za izvještajno razdoblje, utvrđuje se kako slijedi:</t>
  </si>
  <si>
    <t>Naziv izvora financiranja</t>
  </si>
  <si>
    <t>SVEUKUPNO PRIHODI</t>
  </si>
  <si>
    <t>Izvor 1. OPĆI PRIHODI I PRIMICI</t>
  </si>
  <si>
    <t>Izvor 1.1. GRAD SAMOBOR - Opći prihodi i primici</t>
  </si>
  <si>
    <t>Izvor 2. VLASTITI PRIHODI</t>
  </si>
  <si>
    <t>Izvor 2.9. OSNOVNE ŠKOLE - Vlastiti prihodi</t>
  </si>
  <si>
    <t>Izvor 3. PRIHODI ZA POSEBNE NAMJENE</t>
  </si>
  <si>
    <t>Izvor 3.1. GRAD SAMOBOR - Prihodi za posebne namjene</t>
  </si>
  <si>
    <t>Izvor 3.9. OSNOVNE ŠKOLE - Prihodi za posebne namjene</t>
  </si>
  <si>
    <t>Izvor 4. PRIHODI OD POMOĆI</t>
  </si>
  <si>
    <t>Izvor 4.1. GRAD SAMOBOR - Prihodi od pomoći</t>
  </si>
  <si>
    <t>Izvor 4.9. OSNOVNE ŠKOLE - Prihod od pomoći</t>
  </si>
  <si>
    <t>Izvor 5. PRIHOD OD DONACIJA</t>
  </si>
  <si>
    <t>Izvor 5.8. OSNOVNE ŠKOLE - Prihod od donacija</t>
  </si>
  <si>
    <t>Izvor 6. PRIHOD OD PRODAJE NEFINANCIJSKE IMOVINE</t>
  </si>
  <si>
    <t>Izvor 6.5. OSNOVNE ŠKOLE - Prihod od donacija</t>
  </si>
  <si>
    <t>SVEUKUPNI RASHODI</t>
  </si>
  <si>
    <t>Opis</t>
  </si>
  <si>
    <t>Funkcijska klasifikacija 09 Obrazovanje</t>
  </si>
  <si>
    <t>Funkcijska klasifikacija 091 Predškolsko i osnovno obrazovanje</t>
  </si>
  <si>
    <t>Funkcijska klasifikacija 096 Dodatne usluge u obrazovanju</t>
  </si>
  <si>
    <t xml:space="preserve">       Opći dio Polugodišnjeg  izvještaja o izvršenju Financijskog plana Osnovne škole Samobor za 2022. godinu sadrži:</t>
  </si>
  <si>
    <t>Izvršenje I. - VI. 2022.</t>
  </si>
  <si>
    <t>Izvorni plan 2022.</t>
  </si>
  <si>
    <t>Tekući plan 2022.</t>
  </si>
  <si>
    <t xml:space="preserve">Financijski plan 2022. </t>
  </si>
  <si>
    <t>Financijski plan 2022.</t>
  </si>
  <si>
    <t>Izvršenje I- VI. 2022.</t>
  </si>
  <si>
    <t>Izvršenje 2022.</t>
  </si>
  <si>
    <t xml:space="preserve">     Rashodi i izdaci utvrđeni u Posebnom dijelu Financijskog plana Osnovne škole Samobor za 2022. godinu, iskazani po programskoj, ekonomskoj klasifikaciji i izvorima financiranja izvršeni su kako slijedi:</t>
  </si>
  <si>
    <t>Program  4070</t>
  </si>
  <si>
    <t>DECENTRALIZIRANE FUNKCIJE</t>
  </si>
  <si>
    <t>Aktivnost  A407001</t>
  </si>
  <si>
    <t>Izvor   1.1.</t>
  </si>
  <si>
    <t>GRAD SAMOBOR-  Opći prihodi i  primici</t>
  </si>
  <si>
    <t>Izvor   2.9.</t>
  </si>
  <si>
    <t>OSNOVNE ŠKOLE - VLASTITI PRIHODI</t>
  </si>
  <si>
    <t>Izvor   3.1.</t>
  </si>
  <si>
    <t>GRAD SAMOBOR-POSEBNE NAMJENE</t>
  </si>
  <si>
    <t>Izvor   4.9.</t>
  </si>
  <si>
    <t>OSNOVNE ŠKOLE - PRIHODI OD POMOĆI</t>
  </si>
  <si>
    <t>Aktivnost  A407013</t>
  </si>
  <si>
    <t>Rashodi za zaposlene - OŠ Samobor</t>
  </si>
  <si>
    <t>Kapitalni projekt  K407001</t>
  </si>
  <si>
    <t>Ulaganja na materijalnoj imovini</t>
  </si>
  <si>
    <t>Program  4071</t>
  </si>
  <si>
    <t>DODATNE POTREBE U OSNOVNOM ŠKOLSTVU</t>
  </si>
  <si>
    <t>Aktivnost  A407101</t>
  </si>
  <si>
    <t>Izborna nastava i ostale izvannastavne aktivnosti</t>
  </si>
  <si>
    <t>36</t>
  </si>
  <si>
    <t>Pomoći dane u inozemstvo i unutar općeg proračuna</t>
  </si>
  <si>
    <t>Pomoći proračunskim korisnicima drugih proračuna</t>
  </si>
  <si>
    <t>Izvor   5.8.</t>
  </si>
  <si>
    <t>OSNOVNE ŠKOLE - PRIHODI OD DONACIJA</t>
  </si>
  <si>
    <t>Aktivnost  A407103</t>
  </si>
  <si>
    <t>Produženi boravak i školska prehrana</t>
  </si>
  <si>
    <t>Izvor   3.9.</t>
  </si>
  <si>
    <t>OSNOVNE ŠKOLE - POSEBNE NAMJENE</t>
  </si>
  <si>
    <t>Aktivnost  A407104</t>
  </si>
  <si>
    <t>Ostali programi u osnovnom obrazovanju</t>
  </si>
  <si>
    <t>Izvor   6.5.</t>
  </si>
  <si>
    <t>OSNOVNE ŠKOLE - PRIHODI OD NEFINANCIJSKE IMOVINE</t>
  </si>
  <si>
    <t>Tekući projekt  T407105</t>
  </si>
  <si>
    <t>Zaklada "Hrvatska za djecu"- školska kuhinja</t>
  </si>
  <si>
    <t>Izvor   5.1.</t>
  </si>
  <si>
    <t>GRAD SAMOBOR-PRIHODI OD DONACIJA</t>
  </si>
  <si>
    <t>Tekući projekt  T407106</t>
  </si>
  <si>
    <t>Školska shema</t>
  </si>
  <si>
    <t>Izvor   4.1.</t>
  </si>
  <si>
    <t>GRAD SAMOBOR- POMOĆI</t>
  </si>
  <si>
    <t>Tekući projekt  T407116</t>
  </si>
  <si>
    <t>Pomoćnici u nastavi financirani iz Proračuna Grada</t>
  </si>
  <si>
    <t>Tekući projekt  T407123</t>
  </si>
  <si>
    <t>Pripravništvo HZZ - OŠ Samobor</t>
  </si>
  <si>
    <t>Tekući projekt  T407134</t>
  </si>
  <si>
    <t>Vjetar u leđa - faza IV - OŠ Samobor</t>
  </si>
  <si>
    <r>
      <t xml:space="preserve">Na temelju članka 86.  stavka 1.  i stavka 3. Zakona o proračunu (Narodne novine br. 144/2021), Školski odbor Osnove škole Samobor na </t>
    </r>
    <r>
      <rPr>
        <u/>
        <sz val="12"/>
        <color theme="1"/>
        <rFont val="Times New Roman"/>
        <family val="1"/>
        <charset val="238"/>
      </rPr>
      <t xml:space="preserve">   13.   </t>
    </r>
    <r>
      <rPr>
        <sz val="12"/>
        <color theme="1"/>
        <rFont val="Times New Roman"/>
        <family val="1"/>
        <charset val="238"/>
      </rPr>
      <t xml:space="preserve"> sjednici održanoj </t>
    </r>
    <r>
      <rPr>
        <u/>
        <sz val="12"/>
        <color theme="1"/>
        <rFont val="Times New Roman"/>
        <family val="1"/>
        <charset val="238"/>
      </rPr>
      <t xml:space="preserve">        12.07.       </t>
    </r>
    <r>
      <rPr>
        <sz val="12"/>
        <color theme="1"/>
        <rFont val="Times New Roman"/>
        <family val="1"/>
        <charset val="238"/>
      </rPr>
      <t xml:space="preserve"> 2022. godine donio je:  </t>
    </r>
  </si>
  <si>
    <t>Izvor 5.1. GRAD SAMOBOR - Prihod od donacija</t>
  </si>
  <si>
    <t>Izvor 6.5. OSNOVNE ŠKOLE - Prihod od nefinancijske imovine</t>
  </si>
  <si>
    <t>POLUGODIŠNJI IZVJEŠTAJ O IZVRŠENJU FINANCIJSKOG PLANA OSNOVNE ŠKOLE SAMOBOR ZA 2022. GODINU</t>
  </si>
  <si>
    <t>Maja Karlo</t>
  </si>
  <si>
    <t>RAVNATELJ:</t>
  </si>
  <si>
    <t>PREDSJEDNICA ŠKOLSKOG ODBORA:</t>
  </si>
  <si>
    <t>Goran Ivan Matoš</t>
  </si>
  <si>
    <t>KLASA: 400-02/22-01/01</t>
  </si>
  <si>
    <t>UR.BROJ: 238-27-14-22-4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</si>
</sst>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Geneva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9"/>
      <color rgb="FFFFFFFF"/>
      <name val="Times New Roman"/>
      <family val="1"/>
    </font>
    <font>
      <sz val="1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i/>
      <sz val="10"/>
      <color rgb="FF000000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80"/>
        <bgColor rgb="FFFFFFFF"/>
      </patternFill>
    </fill>
    <fill>
      <patternFill patternType="solid">
        <fgColor rgb="FF000080"/>
        <bgColor rgb="FF000080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0">
    <xf numFmtId="0" fontId="0" fillId="0" borderId="0"/>
    <xf numFmtId="0" fontId="3" fillId="0" borderId="0"/>
    <xf numFmtId="0" fontId="3" fillId="0" borderId="0" applyNumberFormat="0" applyFont="0" applyBorder="0" applyProtection="0"/>
    <xf numFmtId="0" fontId="9" fillId="0" borderId="0" applyNumberFormat="0" applyBorder="0" applyProtection="0"/>
    <xf numFmtId="0" fontId="3" fillId="0" borderId="0" applyNumberFormat="0" applyFont="0" applyBorder="0" applyProtection="0">
      <alignment wrapText="1"/>
    </xf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15" fillId="0" borderId="0"/>
    <xf numFmtId="0" fontId="3" fillId="0" borderId="0" applyNumberFormat="0" applyFont="0" applyBorder="0" applyProtection="0"/>
    <xf numFmtId="0" fontId="3" fillId="0" borderId="0"/>
    <xf numFmtId="0" fontId="15" fillId="0" borderId="0"/>
    <xf numFmtId="0" fontId="3" fillId="0" borderId="0" applyNumberFormat="0" applyFont="0" applyBorder="0" applyProtection="0"/>
    <xf numFmtId="0" fontId="15" fillId="0" borderId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9" fontId="28" fillId="0" borderId="0" applyFont="0" applyFill="0" applyBorder="0" applyAlignment="0" applyProtection="0"/>
    <xf numFmtId="0" fontId="2" fillId="8" borderId="0" applyNumberFormat="0" applyBorder="0" applyAlignment="0" applyProtection="0"/>
    <xf numFmtId="0" fontId="15" fillId="0" borderId="0"/>
    <xf numFmtId="0" fontId="30" fillId="9" borderId="11" applyNumberFormat="0" applyAlignment="0" applyProtection="0"/>
    <xf numFmtId="0" fontId="31" fillId="10" borderId="0" applyNumberFormat="0" applyBorder="0" applyAlignment="0" applyProtection="0"/>
  </cellStyleXfs>
  <cellXfs count="203">
    <xf numFmtId="0" fontId="0" fillId="0" borderId="0" xfId="0"/>
    <xf numFmtId="0" fontId="4" fillId="0" borderId="0" xfId="1" applyFont="1"/>
    <xf numFmtId="0" fontId="5" fillId="0" borderId="0" xfId="1" applyFont="1"/>
    <xf numFmtId="0" fontId="8" fillId="0" borderId="0" xfId="2" applyFont="1" applyAlignment="1">
      <alignment wrapText="1"/>
    </xf>
    <xf numFmtId="0" fontId="8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3" fontId="12" fillId="2" borderId="1" xfId="0" applyNumberFormat="1" applyFont="1" applyFill="1" applyBorder="1" applyAlignment="1">
      <alignment horizontal="center" wrapText="1"/>
    </xf>
    <xf numFmtId="0" fontId="11" fillId="0" borderId="2" xfId="2" applyFont="1" applyBorder="1" applyAlignment="1">
      <alignment horizontal="left"/>
    </xf>
    <xf numFmtId="0" fontId="11" fillId="0" borderId="3" xfId="2" applyFont="1" applyBorder="1" applyAlignment="1">
      <alignment horizontal="left"/>
    </xf>
    <xf numFmtId="3" fontId="11" fillId="0" borderId="1" xfId="4" applyNumberFormat="1" applyFont="1" applyBorder="1" applyAlignment="1">
      <alignment horizontal="right" vertical="center"/>
    </xf>
    <xf numFmtId="0" fontId="4" fillId="0" borderId="1" xfId="1" applyFont="1" applyBorder="1"/>
    <xf numFmtId="3" fontId="4" fillId="0" borderId="3" xfId="5" applyNumberFormat="1" applyFont="1" applyBorder="1"/>
    <xf numFmtId="3" fontId="4" fillId="0" borderId="1" xfId="4" applyNumberFormat="1" applyFont="1" applyBorder="1" applyAlignment="1">
      <alignment horizontal="right" vertical="center"/>
    </xf>
    <xf numFmtId="0" fontId="11" fillId="0" borderId="2" xfId="3" applyFont="1" applyBorder="1" applyAlignment="1">
      <alignment horizontal="left" vertical="top"/>
    </xf>
    <xf numFmtId="0" fontId="11" fillId="0" borderId="3" xfId="3" applyFont="1" applyBorder="1" applyAlignment="1">
      <alignment horizontal="justify" vertical="top"/>
    </xf>
    <xf numFmtId="3" fontId="11" fillId="0" borderId="3" xfId="5" applyNumberFormat="1" applyFont="1" applyBorder="1"/>
    <xf numFmtId="0" fontId="4" fillId="0" borderId="0" xfId="3" applyFont="1" applyAlignment="1">
      <alignment horizontal="justify" vertical="top"/>
    </xf>
    <xf numFmtId="3" fontId="4" fillId="0" borderId="0" xfId="5" applyNumberFormat="1" applyFont="1"/>
    <xf numFmtId="0" fontId="4" fillId="0" borderId="4" xfId="1" applyFont="1" applyBorder="1"/>
    <xf numFmtId="3" fontId="4" fillId="0" borderId="5" xfId="5" applyNumberFormat="1" applyFont="1" applyBorder="1"/>
    <xf numFmtId="3" fontId="4" fillId="0" borderId="1" xfId="2" applyNumberFormat="1" applyFont="1" applyBorder="1" applyAlignment="1">
      <alignment horizontal="right"/>
    </xf>
    <xf numFmtId="3" fontId="4" fillId="0" borderId="6" xfId="5" applyNumberFormat="1" applyFont="1" applyBorder="1"/>
    <xf numFmtId="3" fontId="11" fillId="0" borderId="1" xfId="2" applyNumberFormat="1" applyFont="1" applyBorder="1" applyAlignment="1">
      <alignment horizontal="right"/>
    </xf>
    <xf numFmtId="0" fontId="11" fillId="0" borderId="0" xfId="3" applyFont="1" applyAlignment="1">
      <alignment horizontal="justify" vertical="top"/>
    </xf>
    <xf numFmtId="3" fontId="11" fillId="0" borderId="0" xfId="5" applyNumberFormat="1" applyFont="1"/>
    <xf numFmtId="0" fontId="11" fillId="0" borderId="0" xfId="2" applyFont="1"/>
    <xf numFmtId="0" fontId="4" fillId="0" borderId="0" xfId="2" applyFont="1"/>
    <xf numFmtId="3" fontId="13" fillId="0" borderId="1" xfId="2" applyNumberFormat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0" fontId="4" fillId="0" borderId="2" xfId="3" applyFont="1" applyBorder="1" applyAlignment="1">
      <alignment horizontal="left" vertical="top"/>
    </xf>
    <xf numFmtId="3" fontId="14" fillId="0" borderId="1" xfId="2" applyNumberFormat="1" applyFont="1" applyBorder="1" applyAlignment="1">
      <alignment horizontal="right"/>
    </xf>
    <xf numFmtId="0" fontId="4" fillId="0" borderId="0" xfId="3" applyFont="1" applyAlignment="1">
      <alignment horizontal="left" vertical="top"/>
    </xf>
    <xf numFmtId="0" fontId="11" fillId="0" borderId="2" xfId="3" applyFont="1" applyBorder="1" applyAlignment="1">
      <alignment vertical="top"/>
    </xf>
    <xf numFmtId="0" fontId="11" fillId="0" borderId="3" xfId="3" applyFont="1" applyBorder="1" applyAlignment="1">
      <alignment vertical="top"/>
    </xf>
    <xf numFmtId="3" fontId="4" fillId="0" borderId="0" xfId="1" applyNumberFormat="1" applyFont="1"/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5" fillId="0" borderId="0" xfId="7" applyAlignment="1">
      <alignment vertical="center"/>
    </xf>
    <xf numFmtId="0" fontId="15" fillId="0" borderId="0" xfId="7" applyAlignment="1">
      <alignment vertical="center" wrapText="1"/>
    </xf>
    <xf numFmtId="3" fontId="15" fillId="0" borderId="0" xfId="7" applyNumberFormat="1" applyAlignment="1">
      <alignment vertical="center"/>
    </xf>
    <xf numFmtId="3" fontId="16" fillId="3" borderId="3" xfId="0" applyNumberFormat="1" applyFont="1" applyFill="1" applyBorder="1" applyAlignment="1">
      <alignment horizontal="center" vertical="center" wrapText="1"/>
    </xf>
    <xf numFmtId="0" fontId="17" fillId="4" borderId="0" xfId="6" applyFont="1" applyFill="1" applyAlignment="1">
      <alignment vertical="center"/>
    </xf>
    <xf numFmtId="0" fontId="18" fillId="4" borderId="0" xfId="8" applyFont="1" applyFill="1" applyAlignment="1">
      <alignment vertical="center" wrapText="1"/>
    </xf>
    <xf numFmtId="3" fontId="18" fillId="4" borderId="0" xfId="8" applyNumberFormat="1" applyFont="1" applyFill="1" applyAlignment="1">
      <alignment vertical="center"/>
    </xf>
    <xf numFmtId="4" fontId="19" fillId="5" borderId="0" xfId="8" applyNumberFormat="1" applyFont="1" applyFill="1" applyBorder="1" applyAlignment="1">
      <alignment vertical="center"/>
    </xf>
    <xf numFmtId="4" fontId="19" fillId="5" borderId="0" xfId="8" applyNumberFormat="1" applyFont="1" applyFill="1" applyBorder="1" applyAlignment="1">
      <alignment vertical="center" wrapText="1"/>
    </xf>
    <xf numFmtId="3" fontId="19" fillId="5" borderId="0" xfId="8" applyNumberFormat="1" applyFont="1" applyFill="1" applyBorder="1" applyAlignment="1">
      <alignment vertical="center"/>
    </xf>
    <xf numFmtId="4" fontId="16" fillId="0" borderId="0" xfId="8" applyNumberFormat="1" applyFont="1" applyAlignment="1">
      <alignment vertical="center"/>
    </xf>
    <xf numFmtId="4" fontId="16" fillId="0" borderId="0" xfId="8" applyNumberFormat="1" applyFont="1" applyAlignment="1">
      <alignment vertical="center" wrapText="1"/>
    </xf>
    <xf numFmtId="3" fontId="16" fillId="0" borderId="0" xfId="8" applyNumberFormat="1" applyFont="1" applyAlignment="1">
      <alignment vertical="center"/>
    </xf>
    <xf numFmtId="4" fontId="18" fillId="0" borderId="0" xfId="8" applyNumberFormat="1" applyFont="1" applyAlignment="1">
      <alignment vertical="center"/>
    </xf>
    <xf numFmtId="4" fontId="18" fillId="0" borderId="0" xfId="8" applyNumberFormat="1" applyFont="1" applyAlignment="1">
      <alignment vertical="center" wrapText="1"/>
    </xf>
    <xf numFmtId="3" fontId="18" fillId="0" borderId="0" xfId="8" applyNumberFormat="1" applyFont="1" applyAlignment="1">
      <alignment vertical="center"/>
    </xf>
    <xf numFmtId="3" fontId="18" fillId="0" borderId="0" xfId="8" applyNumberFormat="1" applyFont="1" applyAlignment="1">
      <alignment horizontal="left" vertical="center"/>
    </xf>
    <xf numFmtId="0" fontId="16" fillId="0" borderId="0" xfId="8" applyFont="1" applyAlignment="1">
      <alignment horizontal="left" vertical="center"/>
    </xf>
    <xf numFmtId="0" fontId="18" fillId="0" borderId="0" xfId="8" applyFont="1" applyAlignment="1">
      <alignment horizontal="left" vertical="center"/>
    </xf>
    <xf numFmtId="3" fontId="19" fillId="5" borderId="0" xfId="8" applyNumberFormat="1" applyFont="1" applyFill="1" applyBorder="1" applyAlignment="1">
      <alignment horizontal="left" vertical="center"/>
    </xf>
    <xf numFmtId="0" fontId="20" fillId="6" borderId="0" xfId="0" applyFont="1" applyFill="1" applyAlignment="1">
      <alignment vertical="center" wrapText="1" readingOrder="1"/>
    </xf>
    <xf numFmtId="0" fontId="16" fillId="0" borderId="0" xfId="8" applyNumberFormat="1" applyFont="1" applyAlignment="1">
      <alignment horizontal="center" vertical="center"/>
    </xf>
    <xf numFmtId="0" fontId="21" fillId="0" borderId="0" xfId="8" applyNumberFormat="1" applyFont="1" applyAlignment="1">
      <alignment horizontal="center" vertical="center"/>
    </xf>
    <xf numFmtId="4" fontId="21" fillId="0" borderId="0" xfId="8" applyNumberFormat="1" applyFont="1" applyAlignment="1">
      <alignment vertical="center" wrapText="1"/>
    </xf>
    <xf numFmtId="3" fontId="21" fillId="0" borderId="0" xfId="8" applyNumberFormat="1" applyFont="1" applyAlignment="1">
      <alignment vertical="center"/>
    </xf>
    <xf numFmtId="0" fontId="18" fillId="0" borderId="0" xfId="8" applyNumberFormat="1" applyFont="1" applyAlignment="1">
      <alignment horizontal="center" vertical="center"/>
    </xf>
    <xf numFmtId="0" fontId="11" fillId="4" borderId="0" xfId="9" applyFont="1" applyFill="1"/>
    <xf numFmtId="4" fontId="18" fillId="4" borderId="0" xfId="8" applyNumberFormat="1" applyFont="1" applyFill="1" applyAlignment="1">
      <alignment vertical="center" wrapText="1"/>
    </xf>
    <xf numFmtId="0" fontId="8" fillId="0" borderId="0" xfId="8" applyFont="1" applyAlignment="1">
      <alignment vertical="center"/>
    </xf>
    <xf numFmtId="0" fontId="8" fillId="0" borderId="0" xfId="8" applyFont="1" applyAlignment="1">
      <alignment vertical="center" wrapText="1"/>
    </xf>
    <xf numFmtId="3" fontId="8" fillId="0" borderId="0" xfId="8" applyNumberFormat="1" applyFont="1" applyAlignment="1">
      <alignment vertical="center"/>
    </xf>
    <xf numFmtId="0" fontId="23" fillId="0" borderId="0" xfId="10" applyFont="1" applyAlignment="1">
      <alignment vertical="center"/>
    </xf>
    <xf numFmtId="0" fontId="23" fillId="0" borderId="0" xfId="10" applyFont="1" applyAlignment="1">
      <alignment vertical="center" wrapText="1"/>
    </xf>
    <xf numFmtId="3" fontId="23" fillId="0" borderId="0" xfId="10" applyNumberFormat="1" applyFont="1" applyAlignment="1">
      <alignment vertical="center"/>
    </xf>
    <xf numFmtId="0" fontId="27" fillId="0" borderId="0" xfId="0" applyFont="1"/>
    <xf numFmtId="3" fontId="0" fillId="0" borderId="0" xfId="0" applyNumberFormat="1"/>
    <xf numFmtId="10" fontId="19" fillId="5" borderId="0" xfId="8" applyNumberFormat="1" applyFont="1" applyFill="1" applyBorder="1" applyAlignment="1">
      <alignment vertical="center"/>
    </xf>
    <xf numFmtId="10" fontId="16" fillId="0" borderId="0" xfId="8" applyNumberFormat="1" applyFont="1" applyAlignment="1">
      <alignment vertical="center"/>
    </xf>
    <xf numFmtId="10" fontId="19" fillId="5" borderId="0" xfId="15" applyNumberFormat="1" applyFont="1" applyFill="1" applyBorder="1" applyAlignment="1">
      <alignment vertical="center"/>
    </xf>
    <xf numFmtId="10" fontId="16" fillId="0" borderId="0" xfId="15" applyNumberFormat="1" applyFont="1" applyAlignment="1">
      <alignment vertical="center"/>
    </xf>
    <xf numFmtId="10" fontId="21" fillId="0" borderId="0" xfId="8" applyNumberFormat="1" applyFont="1" applyAlignment="1">
      <alignment vertical="center"/>
    </xf>
    <xf numFmtId="10" fontId="18" fillId="4" borderId="0" xfId="8" applyNumberFormat="1" applyFont="1" applyFill="1" applyAlignment="1">
      <alignment vertical="center"/>
    </xf>
    <xf numFmtId="10" fontId="21" fillId="0" borderId="0" xfId="15" applyNumberFormat="1" applyFont="1" applyAlignment="1">
      <alignment vertical="center"/>
    </xf>
    <xf numFmtId="10" fontId="29" fillId="0" borderId="0" xfId="8" applyNumberFormat="1" applyFont="1" applyAlignment="1">
      <alignment vertical="center"/>
    </xf>
    <xf numFmtId="0" fontId="25" fillId="7" borderId="0" xfId="17" applyFont="1" applyFill="1" applyAlignment="1">
      <alignment vertical="center"/>
    </xf>
    <xf numFmtId="0" fontId="25" fillId="7" borderId="0" xfId="17" applyFont="1" applyFill="1"/>
    <xf numFmtId="3" fontId="25" fillId="7" borderId="0" xfId="17" applyNumberFormat="1" applyFont="1" applyFill="1" applyAlignment="1">
      <alignment vertical="center"/>
    </xf>
    <xf numFmtId="0" fontId="26" fillId="0" borderId="0" xfId="17" applyFont="1" applyAlignment="1">
      <alignment vertical="center"/>
    </xf>
    <xf numFmtId="0" fontId="26" fillId="0" borderId="0" xfId="17" applyFont="1"/>
    <xf numFmtId="3" fontId="26" fillId="0" borderId="0" xfId="17" applyNumberFormat="1" applyFont="1" applyAlignment="1">
      <alignment vertical="center"/>
    </xf>
    <xf numFmtId="0" fontId="23" fillId="0" borderId="0" xfId="17" applyFont="1" applyAlignment="1">
      <alignment vertical="center"/>
    </xf>
    <xf numFmtId="0" fontId="23" fillId="0" borderId="0" xfId="17" applyFont="1"/>
    <xf numFmtId="3" fontId="23" fillId="0" borderId="0" xfId="17" applyNumberFormat="1" applyFont="1" applyAlignment="1">
      <alignment vertical="center"/>
    </xf>
    <xf numFmtId="3" fontId="16" fillId="3" borderId="7" xfId="0" applyNumberFormat="1" applyFont="1" applyFill="1" applyBorder="1" applyAlignment="1">
      <alignment horizontal="center" vertical="center" wrapText="1"/>
    </xf>
    <xf numFmtId="0" fontId="16" fillId="3" borderId="9" xfId="7" applyFont="1" applyFill="1" applyBorder="1" applyAlignment="1">
      <alignment horizontal="center" vertical="center" wrapText="1"/>
    </xf>
    <xf numFmtId="3" fontId="16" fillId="3" borderId="9" xfId="0" applyNumberFormat="1" applyFont="1" applyFill="1" applyBorder="1" applyAlignment="1">
      <alignment horizontal="center" vertical="center" wrapText="1"/>
    </xf>
    <xf numFmtId="0" fontId="16" fillId="3" borderId="10" xfId="7" applyFont="1" applyFill="1" applyBorder="1" applyAlignment="1">
      <alignment horizontal="center" vertical="center" wrapText="1"/>
    </xf>
    <xf numFmtId="3" fontId="16" fillId="3" borderId="9" xfId="0" applyNumberFormat="1" applyFont="1" applyFill="1" applyBorder="1" applyAlignment="1">
      <alignment horizontal="center" vertical="center" wrapText="1"/>
    </xf>
    <xf numFmtId="0" fontId="26" fillId="0" borderId="0" xfId="17" applyFont="1" applyAlignment="1">
      <alignment horizontal="left" vertical="center"/>
    </xf>
    <xf numFmtId="0" fontId="23" fillId="0" borderId="0" xfId="17" applyFont="1" applyAlignment="1">
      <alignment horizontal="left" vertical="center"/>
    </xf>
    <xf numFmtId="0" fontId="8" fillId="0" borderId="0" xfId="6" applyFont="1" applyBorder="1" applyAlignment="1">
      <alignment vertical="center" wrapText="1"/>
    </xf>
    <xf numFmtId="0" fontId="0" fillId="0" borderId="0" xfId="0" applyAlignment="1">
      <alignment horizontal="center"/>
    </xf>
    <xf numFmtId="3" fontId="30" fillId="9" borderId="11" xfId="18" applyNumberFormat="1"/>
    <xf numFmtId="3" fontId="31" fillId="10" borderId="11" xfId="19" applyNumberFormat="1" applyBorder="1"/>
    <xf numFmtId="0" fontId="31" fillId="10" borderId="0" xfId="19" applyAlignment="1">
      <alignment vertical="center"/>
    </xf>
    <xf numFmtId="0" fontId="31" fillId="10" borderId="0" xfId="19" applyAlignment="1">
      <alignment vertical="center" wrapText="1"/>
    </xf>
    <xf numFmtId="3" fontId="31" fillId="10" borderId="0" xfId="19" applyNumberFormat="1" applyAlignment="1">
      <alignment vertical="center"/>
    </xf>
    <xf numFmtId="3" fontId="31" fillId="10" borderId="14" xfId="19" applyNumberFormat="1" applyBorder="1" applyAlignment="1">
      <alignment vertical="center"/>
    </xf>
    <xf numFmtId="10" fontId="31" fillId="10" borderId="13" xfId="19" applyNumberFormat="1" applyBorder="1" applyAlignment="1">
      <alignment vertical="center"/>
    </xf>
    <xf numFmtId="10" fontId="30" fillId="9" borderId="11" xfId="18" applyNumberFormat="1"/>
    <xf numFmtId="10" fontId="0" fillId="0" borderId="0" xfId="0" applyNumberFormat="1"/>
    <xf numFmtId="10" fontId="31" fillId="10" borderId="11" xfId="19" applyNumberFormat="1" applyBorder="1"/>
    <xf numFmtId="3" fontId="31" fillId="10" borderId="17" xfId="19" applyNumberFormat="1" applyBorder="1"/>
    <xf numFmtId="3" fontId="0" fillId="0" borderId="16" xfId="0" applyNumberFormat="1" applyBorder="1"/>
    <xf numFmtId="10" fontId="31" fillId="10" borderId="17" xfId="15" applyNumberFormat="1" applyFont="1" applyFill="1" applyBorder="1"/>
    <xf numFmtId="10" fontId="0" fillId="0" borderId="16" xfId="15" applyNumberFormat="1" applyFont="1" applyBorder="1"/>
    <xf numFmtId="10" fontId="0" fillId="0" borderId="0" xfId="15" applyNumberFormat="1" applyFont="1"/>
    <xf numFmtId="3" fontId="2" fillId="8" borderId="8" xfId="16" applyNumberFormat="1" applyBorder="1" applyAlignment="1">
      <alignment vertical="center" wrapText="1"/>
    </xf>
    <xf numFmtId="0" fontId="25" fillId="11" borderId="0" xfId="17" applyFont="1" applyFill="1" applyAlignment="1">
      <alignment vertical="center"/>
    </xf>
    <xf numFmtId="0" fontId="25" fillId="11" borderId="0" xfId="17" applyFont="1" applyFill="1"/>
    <xf numFmtId="3" fontId="25" fillId="11" borderId="0" xfId="17" applyNumberFormat="1" applyFont="1" applyFill="1" applyAlignment="1">
      <alignment vertical="center"/>
    </xf>
    <xf numFmtId="0" fontId="26" fillId="11" borderId="0" xfId="17" applyFont="1" applyFill="1" applyAlignment="1">
      <alignment vertical="center"/>
    </xf>
    <xf numFmtId="0" fontId="26" fillId="11" borderId="0" xfId="17" applyFont="1" applyFill="1"/>
    <xf numFmtId="3" fontId="26" fillId="11" borderId="0" xfId="17" applyNumberFormat="1" applyFont="1" applyFill="1" applyAlignment="1">
      <alignment vertical="center"/>
    </xf>
    <xf numFmtId="0" fontId="25" fillId="0" borderId="0" xfId="17" applyFont="1" applyFill="1" applyAlignment="1">
      <alignment vertical="center"/>
    </xf>
    <xf numFmtId="0" fontId="25" fillId="0" borderId="0" xfId="17" applyFont="1" applyFill="1"/>
    <xf numFmtId="3" fontId="25" fillId="0" borderId="0" xfId="17" applyNumberFormat="1" applyFont="1" applyFill="1" applyAlignment="1">
      <alignment vertical="center"/>
    </xf>
    <xf numFmtId="0" fontId="34" fillId="0" borderId="0" xfId="17" applyFont="1" applyFill="1" applyAlignment="1">
      <alignment vertical="center"/>
    </xf>
    <xf numFmtId="0" fontId="34" fillId="0" borderId="0" xfId="17" applyFont="1" applyFill="1"/>
    <xf numFmtId="3" fontId="34" fillId="0" borderId="0" xfId="17" applyNumberFormat="1" applyFont="1" applyFill="1" applyAlignment="1">
      <alignment vertical="center"/>
    </xf>
    <xf numFmtId="0" fontId="24" fillId="12" borderId="0" xfId="17" applyFont="1" applyFill="1" applyAlignment="1">
      <alignment vertical="center"/>
    </xf>
    <xf numFmtId="0" fontId="24" fillId="12" borderId="0" xfId="17" applyFont="1" applyFill="1"/>
    <xf numFmtId="3" fontId="24" fillId="12" borderId="0" xfId="17" applyNumberFormat="1" applyFont="1" applyFill="1" applyAlignment="1">
      <alignment vertical="center"/>
    </xf>
    <xf numFmtId="0" fontId="25" fillId="13" borderId="0" xfId="17" applyFont="1" applyFill="1" applyAlignment="1">
      <alignment vertical="center"/>
    </xf>
    <xf numFmtId="0" fontId="25" fillId="13" borderId="0" xfId="17" applyFont="1" applyFill="1"/>
    <xf numFmtId="3" fontId="25" fillId="13" borderId="0" xfId="17" applyNumberFormat="1" applyFont="1" applyFill="1" applyAlignment="1">
      <alignment vertical="center"/>
    </xf>
    <xf numFmtId="0" fontId="26" fillId="13" borderId="0" xfId="17" applyFont="1" applyFill="1" applyAlignment="1">
      <alignment vertical="center"/>
    </xf>
    <xf numFmtId="0" fontId="26" fillId="13" borderId="0" xfId="17" applyFont="1" applyFill="1"/>
    <xf numFmtId="3" fontId="26" fillId="13" borderId="0" xfId="17" applyNumberFormat="1" applyFont="1" applyFill="1" applyAlignment="1">
      <alignment vertical="center"/>
    </xf>
    <xf numFmtId="0" fontId="35" fillId="12" borderId="0" xfId="17" applyFont="1" applyFill="1" applyAlignment="1">
      <alignment vertical="center"/>
    </xf>
    <xf numFmtId="0" fontId="35" fillId="12" borderId="0" xfId="17" applyFont="1" applyFill="1"/>
    <xf numFmtId="3" fontId="35" fillId="12" borderId="0" xfId="17" applyNumberFormat="1" applyFont="1" applyFill="1" applyAlignment="1">
      <alignment vertical="center"/>
    </xf>
    <xf numFmtId="0" fontId="26" fillId="0" borderId="0" xfId="17" applyFont="1" applyFill="1" applyAlignment="1">
      <alignment vertical="center"/>
    </xf>
    <xf numFmtId="0" fontId="26" fillId="0" borderId="0" xfId="17" applyFont="1" applyFill="1"/>
    <xf numFmtId="3" fontId="26" fillId="0" borderId="0" xfId="17" applyNumberFormat="1" applyFont="1" applyFill="1" applyAlignment="1">
      <alignment vertical="center"/>
    </xf>
    <xf numFmtId="0" fontId="23" fillId="0" borderId="0" xfId="17" applyFont="1" applyFill="1" applyAlignment="1">
      <alignment vertical="center"/>
    </xf>
    <xf numFmtId="0" fontId="23" fillId="0" borderId="0" xfId="17" applyFont="1" applyFill="1"/>
    <xf numFmtId="3" fontId="23" fillId="0" borderId="0" xfId="17" applyNumberFormat="1" applyFont="1" applyFill="1" applyAlignment="1">
      <alignment vertical="center"/>
    </xf>
    <xf numFmtId="0" fontId="33" fillId="0" borderId="0" xfId="0" applyFont="1"/>
    <xf numFmtId="0" fontId="36" fillId="0" borderId="0" xfId="0" applyFont="1"/>
    <xf numFmtId="0" fontId="37" fillId="0" borderId="0" xfId="0" applyFont="1"/>
    <xf numFmtId="3" fontId="37" fillId="0" borderId="0" xfId="0" applyNumberFormat="1" applyFont="1"/>
    <xf numFmtId="3" fontId="36" fillId="0" borderId="0" xfId="0" applyNumberFormat="1" applyFont="1"/>
    <xf numFmtId="0" fontId="36" fillId="11" borderId="0" xfId="0" applyFont="1" applyFill="1"/>
    <xf numFmtId="10" fontId="31" fillId="12" borderId="0" xfId="19" applyNumberFormat="1" applyFill="1" applyBorder="1" applyAlignment="1">
      <alignment vertical="center" wrapText="1"/>
    </xf>
    <xf numFmtId="10" fontId="38" fillId="11" borderId="0" xfId="19" applyNumberFormat="1" applyFont="1" applyFill="1" applyBorder="1" applyAlignment="1">
      <alignment vertical="center" wrapText="1"/>
    </xf>
    <xf numFmtId="10" fontId="38" fillId="0" borderId="0" xfId="19" applyNumberFormat="1" applyFont="1" applyFill="1" applyBorder="1" applyAlignment="1">
      <alignment vertical="center" wrapText="1"/>
    </xf>
    <xf numFmtId="3" fontId="32" fillId="10" borderId="0" xfId="19" applyNumberFormat="1" applyFont="1" applyBorder="1" applyAlignment="1">
      <alignment vertical="center" wrapText="1"/>
    </xf>
    <xf numFmtId="10" fontId="32" fillId="10" borderId="0" xfId="19" applyNumberFormat="1" applyFont="1" applyBorder="1" applyAlignment="1">
      <alignment vertical="center" wrapText="1"/>
    </xf>
    <xf numFmtId="10" fontId="39" fillId="13" borderId="0" xfId="19" applyNumberFormat="1" applyFont="1" applyFill="1" applyBorder="1" applyAlignment="1">
      <alignment vertical="center" wrapText="1"/>
    </xf>
    <xf numFmtId="10" fontId="39" fillId="0" borderId="0" xfId="19" applyNumberFormat="1" applyFont="1" applyFill="1" applyBorder="1" applyAlignment="1">
      <alignment vertical="center" wrapText="1"/>
    </xf>
    <xf numFmtId="10" fontId="39" fillId="11" borderId="0" xfId="19" applyNumberFormat="1" applyFont="1" applyFill="1" applyBorder="1" applyAlignment="1">
      <alignment vertical="center" wrapText="1"/>
    </xf>
    <xf numFmtId="10" fontId="32" fillId="12" borderId="0" xfId="19" applyNumberFormat="1" applyFont="1" applyFill="1" applyBorder="1" applyAlignment="1">
      <alignment vertical="center" wrapText="1"/>
    </xf>
    <xf numFmtId="3" fontId="36" fillId="11" borderId="0" xfId="0" applyNumberFormat="1" applyFont="1" applyFill="1"/>
    <xf numFmtId="0" fontId="16" fillId="3" borderId="8" xfId="7" applyFont="1" applyFill="1" applyBorder="1" applyAlignment="1">
      <alignment vertical="center" wrapText="1"/>
    </xf>
    <xf numFmtId="0" fontId="16" fillId="3" borderId="0" xfId="7" applyFont="1" applyFill="1" applyBorder="1" applyAlignment="1">
      <alignment vertical="center" wrapText="1"/>
    </xf>
    <xf numFmtId="0" fontId="16" fillId="3" borderId="9" xfId="7" applyFont="1" applyFill="1" applyBorder="1" applyAlignment="1">
      <alignment vertical="center" wrapText="1"/>
    </xf>
    <xf numFmtId="1" fontId="12" fillId="0" borderId="0" xfId="8" applyNumberFormat="1" applyFont="1" applyAlignment="1">
      <alignment horizontal="left" vertical="center"/>
    </xf>
    <xf numFmtId="4" fontId="12" fillId="0" borderId="0" xfId="8" applyNumberFormat="1" applyFont="1" applyAlignment="1">
      <alignment vertical="center" wrapText="1"/>
    </xf>
    <xf numFmtId="3" fontId="12" fillId="0" borderId="0" xfId="8" applyNumberFormat="1" applyFont="1" applyAlignment="1">
      <alignment vertical="center"/>
    </xf>
    <xf numFmtId="10" fontId="12" fillId="0" borderId="0" xfId="8" applyNumberFormat="1" applyFont="1" applyAlignment="1">
      <alignment vertical="center"/>
    </xf>
    <xf numFmtId="10" fontId="12" fillId="0" borderId="0" xfId="15" applyNumberFormat="1" applyFont="1" applyAlignment="1">
      <alignment vertical="center"/>
    </xf>
    <xf numFmtId="4" fontId="0" fillId="0" borderId="0" xfId="0" applyNumberFormat="1"/>
    <xf numFmtId="3" fontId="0" fillId="0" borderId="0" xfId="0" applyNumberFormat="1" applyAlignment="1"/>
    <xf numFmtId="0" fontId="12" fillId="2" borderId="1" xfId="2" applyFont="1" applyFill="1" applyBorder="1" applyAlignment="1">
      <alignment horizontal="center" vertical="center"/>
    </xf>
    <xf numFmtId="0" fontId="11" fillId="0" borderId="1" xfId="3" applyFont="1" applyBorder="1" applyAlignment="1">
      <alignment vertical="top" wrapText="1"/>
    </xf>
    <xf numFmtId="0" fontId="11" fillId="0" borderId="1" xfId="1" applyFont="1" applyBorder="1" applyAlignment="1">
      <alignment wrapText="1"/>
    </xf>
    <xf numFmtId="0" fontId="11" fillId="0" borderId="1" xfId="3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0" fillId="0" borderId="0" xfId="3" applyFont="1" applyAlignment="1">
      <alignment horizontal="center" wrapText="1"/>
    </xf>
    <xf numFmtId="0" fontId="10" fillId="0" borderId="0" xfId="3" applyFont="1" applyAlignment="1">
      <alignment horizontal="left" wrapText="1"/>
    </xf>
    <xf numFmtId="0" fontId="10" fillId="0" borderId="0" xfId="2" applyFont="1" applyAlignment="1">
      <alignment horizontal="center" vertical="center"/>
    </xf>
    <xf numFmtId="0" fontId="8" fillId="0" borderId="0" xfId="1" applyFont="1" applyAlignment="1">
      <alignment horizontal="left" wrapText="1"/>
    </xf>
    <xf numFmtId="0" fontId="0" fillId="0" borderId="0" xfId="0" applyAlignment="1">
      <alignment horizontal="left"/>
    </xf>
    <xf numFmtId="0" fontId="16" fillId="3" borderId="2" xfId="7" applyFont="1" applyFill="1" applyBorder="1" applyAlignment="1">
      <alignment horizontal="center" vertical="center" wrapText="1"/>
    </xf>
    <xf numFmtId="0" fontId="16" fillId="3" borderId="3" xfId="7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31" fillId="10" borderId="17" xfId="19" applyBorder="1" applyAlignment="1">
      <alignment horizontal="left"/>
    </xf>
    <xf numFmtId="0" fontId="0" fillId="0" borderId="0" xfId="0" applyAlignment="1">
      <alignment horizontal="center"/>
    </xf>
    <xf numFmtId="0" fontId="31" fillId="10" borderId="12" xfId="19" applyBorder="1" applyAlignment="1">
      <alignment horizontal="left"/>
    </xf>
    <xf numFmtId="0" fontId="31" fillId="10" borderId="15" xfId="19" applyBorder="1" applyAlignment="1">
      <alignment horizontal="left"/>
    </xf>
    <xf numFmtId="0" fontId="30" fillId="9" borderId="11" xfId="18" applyAlignment="1">
      <alignment horizontal="left"/>
    </xf>
    <xf numFmtId="0" fontId="2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6" applyFont="1" applyBorder="1" applyAlignment="1">
      <alignment horizontal="left" vertical="center" wrapText="1"/>
    </xf>
    <xf numFmtId="3" fontId="32" fillId="10" borderId="0" xfId="19" applyNumberFormat="1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22" fillId="0" borderId="0" xfId="5" applyFont="1" applyAlignment="1">
      <alignment horizontal="left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Border="1" applyAlignment="1">
      <alignment horizontal="center" vertical="center" wrapText="1"/>
    </xf>
    <xf numFmtId="3" fontId="16" fillId="3" borderId="9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" fillId="8" borderId="8" xfId="16" applyNumberFormat="1" applyFont="1" applyBorder="1" applyAlignment="1">
      <alignment horizontal="left" vertical="center" wrapText="1"/>
    </xf>
  </cellXfs>
  <cellStyles count="20">
    <cellStyle name="20% - Accent3" xfId="16" builtinId="38"/>
    <cellStyle name="Accent3" xfId="19" builtinId="37"/>
    <cellStyle name="Normal" xfId="0" builtinId="0"/>
    <cellStyle name="Normal 2" xfId="1"/>
    <cellStyle name="Normal 3" xfId="7"/>
    <cellStyle name="Normal 4" xfId="10"/>
    <cellStyle name="Normal_1_ akt proračuna 2012" xfId="6"/>
    <cellStyle name="Normalno 11" xfId="9"/>
    <cellStyle name="Normalno 2" xfId="8"/>
    <cellStyle name="Normalno 3" xfId="12"/>
    <cellStyle name="Normalno 3 3" xfId="17"/>
    <cellStyle name="Normalno 5" xfId="4"/>
    <cellStyle name="Normalno 6" xfId="14"/>
    <cellStyle name="Normalno 7" xfId="11"/>
    <cellStyle name="Obično 4 2" xfId="13"/>
    <cellStyle name="Obično_1Prihodi-rashodi2004 2" xfId="3"/>
    <cellStyle name="Obično_Knjiga1 2" xfId="5"/>
    <cellStyle name="Obično_obračun 2009 prva strana 2" xfId="2"/>
    <cellStyle name="Output" xfId="18" builtinId="21"/>
    <cellStyle name="Percent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Normal="100" workbookViewId="0">
      <selection activeCell="I6" sqref="I6"/>
    </sheetView>
  </sheetViews>
  <sheetFormatPr defaultRowHeight="15"/>
  <cols>
    <col min="4" max="4" width="30.7109375" customWidth="1"/>
    <col min="5" max="5" width="11.28515625" bestFit="1" customWidth="1"/>
    <col min="6" max="6" width="12" bestFit="1" customWidth="1"/>
    <col min="7" max="7" width="12" customWidth="1"/>
    <col min="13" max="13" width="10.140625" bestFit="1" customWidth="1"/>
  </cols>
  <sheetData>
    <row r="1" spans="1:9">
      <c r="A1" s="1"/>
      <c r="B1" s="1"/>
      <c r="C1" s="1"/>
      <c r="D1" s="1"/>
      <c r="E1" s="1"/>
      <c r="F1" s="2"/>
      <c r="G1" s="2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 ht="63" customHeight="1">
      <c r="A3" s="176" t="s">
        <v>180</v>
      </c>
      <c r="B3" s="177"/>
      <c r="C3" s="177"/>
      <c r="D3" s="177"/>
      <c r="E3" s="177"/>
      <c r="F3" s="177"/>
      <c r="G3" s="177"/>
      <c r="H3" s="177"/>
      <c r="I3" s="177"/>
    </row>
    <row r="4" spans="1:9" ht="15.75">
      <c r="A4" s="36"/>
      <c r="B4" s="37"/>
      <c r="C4" s="37"/>
      <c r="D4" s="37"/>
      <c r="E4" s="37"/>
      <c r="F4" s="37"/>
      <c r="G4" s="37"/>
      <c r="H4" s="37"/>
      <c r="I4" s="37"/>
    </row>
    <row r="5" spans="1:9" ht="15.75">
      <c r="A5" s="3"/>
      <c r="B5" s="3"/>
      <c r="C5" s="3"/>
      <c r="D5" s="3"/>
      <c r="E5" s="3"/>
      <c r="F5" s="3"/>
      <c r="G5" s="3"/>
      <c r="H5" s="1"/>
      <c r="I5" s="1"/>
    </row>
    <row r="6" spans="1:9" ht="31.5" customHeight="1">
      <c r="A6" s="178" t="s">
        <v>183</v>
      </c>
      <c r="B6" s="178"/>
      <c r="C6" s="178"/>
      <c r="D6" s="178"/>
      <c r="E6" s="178"/>
      <c r="F6" s="178"/>
      <c r="G6" s="178"/>
      <c r="H6" s="1"/>
      <c r="I6" s="1"/>
    </row>
    <row r="7" spans="1:9" ht="15.75">
      <c r="A7" s="3"/>
      <c r="B7" s="3"/>
      <c r="C7" s="3"/>
      <c r="D7" s="3"/>
      <c r="E7" s="3"/>
      <c r="F7" s="3"/>
      <c r="G7" s="3"/>
      <c r="H7" s="1"/>
      <c r="I7" s="1"/>
    </row>
    <row r="8" spans="1:9" ht="15.75">
      <c r="A8" s="4"/>
      <c r="B8" s="4"/>
      <c r="C8" s="4"/>
      <c r="D8" s="4"/>
      <c r="E8" s="4"/>
      <c r="F8" s="4"/>
      <c r="G8" s="4"/>
      <c r="H8" s="1"/>
      <c r="I8" s="1"/>
    </row>
    <row r="9" spans="1:9" ht="15.75">
      <c r="A9" s="179" t="s">
        <v>0</v>
      </c>
      <c r="B9" s="179"/>
      <c r="C9" s="179"/>
      <c r="D9" s="179"/>
      <c r="E9" s="4"/>
      <c r="F9" s="4"/>
      <c r="G9" s="4"/>
      <c r="H9" s="1"/>
      <c r="I9" s="1"/>
    </row>
    <row r="10" spans="1:9" ht="15.75">
      <c r="A10" s="4"/>
      <c r="B10" s="4"/>
      <c r="C10" s="4"/>
      <c r="D10" s="4"/>
      <c r="E10" s="4"/>
      <c r="F10" s="4"/>
      <c r="G10" s="4"/>
      <c r="H10" s="1"/>
      <c r="I10" s="1"/>
    </row>
    <row r="11" spans="1:9" ht="15.75">
      <c r="A11" s="180" t="s">
        <v>1</v>
      </c>
      <c r="B11" s="180"/>
      <c r="C11" s="180"/>
      <c r="D11" s="180"/>
      <c r="E11" s="180"/>
      <c r="F11" s="180"/>
      <c r="G11" s="180"/>
      <c r="H11" s="1"/>
      <c r="I11" s="1"/>
    </row>
    <row r="12" spans="1:9" ht="31.5" customHeight="1">
      <c r="A12" s="181" t="s">
        <v>125</v>
      </c>
      <c r="B12" s="181"/>
      <c r="C12" s="181"/>
      <c r="D12" s="181"/>
      <c r="E12" s="181"/>
      <c r="F12" s="181"/>
      <c r="G12" s="18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5" t="s">
        <v>2</v>
      </c>
      <c r="B14" s="6"/>
      <c r="C14" s="6"/>
      <c r="D14" s="6"/>
      <c r="E14" s="6"/>
      <c r="F14" s="1"/>
      <c r="G14" s="1"/>
      <c r="H14" s="1"/>
      <c r="I14" s="1"/>
    </row>
    <row r="15" spans="1:9" ht="26.25">
      <c r="A15" s="172" t="s">
        <v>3</v>
      </c>
      <c r="B15" s="172"/>
      <c r="C15" s="172"/>
      <c r="D15" s="172"/>
      <c r="E15" s="7" t="s">
        <v>31</v>
      </c>
      <c r="F15" s="7" t="s">
        <v>129</v>
      </c>
      <c r="G15" s="7" t="s">
        <v>126</v>
      </c>
    </row>
    <row r="16" spans="1:9">
      <c r="A16" s="8" t="s">
        <v>4</v>
      </c>
      <c r="B16" s="9"/>
      <c r="C16" s="9"/>
      <c r="D16" s="9"/>
      <c r="E16" s="10">
        <f>E17+E18</f>
        <v>18017556</v>
      </c>
      <c r="F16" s="10">
        <f>F17+F18</f>
        <v>21219033</v>
      </c>
      <c r="G16" s="10">
        <f>G17+G18</f>
        <v>9180796</v>
      </c>
    </row>
    <row r="17" spans="1:15">
      <c r="A17" s="11" t="s">
        <v>5</v>
      </c>
      <c r="B17" s="11" t="s">
        <v>6</v>
      </c>
      <c r="C17" s="12"/>
      <c r="D17" s="12"/>
      <c r="E17" s="13">
        <v>18017556</v>
      </c>
      <c r="F17" s="13">
        <v>21219033</v>
      </c>
      <c r="G17" s="13">
        <v>9180796</v>
      </c>
    </row>
    <row r="18" spans="1:15">
      <c r="A18" s="11" t="s">
        <v>7</v>
      </c>
      <c r="B18" s="11" t="s">
        <v>8</v>
      </c>
      <c r="C18" s="12"/>
      <c r="D18" s="12"/>
      <c r="E18" s="13">
        <v>0</v>
      </c>
      <c r="F18" s="13">
        <v>0</v>
      </c>
      <c r="G18" s="13">
        <v>0</v>
      </c>
      <c r="K18" s="73"/>
    </row>
    <row r="19" spans="1:15">
      <c r="A19" s="14" t="s">
        <v>9</v>
      </c>
      <c r="B19" s="15"/>
      <c r="C19" s="16"/>
      <c r="D19" s="16"/>
      <c r="E19" s="10">
        <f>E20+E21</f>
        <v>17523371</v>
      </c>
      <c r="F19" s="10">
        <f>F20+F21</f>
        <v>21394318</v>
      </c>
      <c r="G19" s="10">
        <f>G20+G21</f>
        <v>8866488</v>
      </c>
      <c r="K19" s="73"/>
    </row>
    <row r="20" spans="1:15">
      <c r="A20" s="11" t="s">
        <v>10</v>
      </c>
      <c r="B20" s="11" t="s">
        <v>11</v>
      </c>
      <c r="C20" s="12"/>
      <c r="D20" s="12"/>
      <c r="E20" s="13">
        <v>17324445</v>
      </c>
      <c r="F20" s="13">
        <v>20971118</v>
      </c>
      <c r="G20" s="13">
        <v>8826151</v>
      </c>
    </row>
    <row r="21" spans="1:15">
      <c r="A21" s="11" t="s">
        <v>12</v>
      </c>
      <c r="B21" s="11" t="s">
        <v>13</v>
      </c>
      <c r="C21" s="12"/>
      <c r="D21" s="12"/>
      <c r="E21" s="13">
        <v>198926</v>
      </c>
      <c r="F21" s="13">
        <v>423200</v>
      </c>
      <c r="G21" s="13">
        <v>40337</v>
      </c>
      <c r="K21" s="73"/>
      <c r="O21" s="73"/>
    </row>
    <row r="22" spans="1:15">
      <c r="A22" s="174" t="s">
        <v>14</v>
      </c>
      <c r="B22" s="174"/>
      <c r="C22" s="174"/>
      <c r="D22" s="174"/>
      <c r="E22" s="10">
        <f>E16-E19</f>
        <v>494185</v>
      </c>
      <c r="F22" s="10">
        <f>F16-F19</f>
        <v>-175285</v>
      </c>
      <c r="G22" s="10">
        <f>G16-G19</f>
        <v>314308</v>
      </c>
    </row>
    <row r="23" spans="1:15">
      <c r="A23" s="17"/>
      <c r="B23" s="17"/>
      <c r="C23" s="18"/>
      <c r="D23" s="18"/>
      <c r="E23" s="18"/>
      <c r="F23" s="1"/>
      <c r="G23" s="1"/>
    </row>
    <row r="24" spans="1:15">
      <c r="A24" s="5" t="s">
        <v>15</v>
      </c>
      <c r="B24" s="6"/>
      <c r="C24" s="6"/>
      <c r="D24" s="6"/>
      <c r="E24" s="6"/>
      <c r="F24" s="1"/>
      <c r="G24" s="1"/>
    </row>
    <row r="25" spans="1:15" ht="26.25">
      <c r="A25" s="172" t="s">
        <v>3</v>
      </c>
      <c r="B25" s="172"/>
      <c r="C25" s="172"/>
      <c r="D25" s="172"/>
      <c r="E25" s="7" t="s">
        <v>31</v>
      </c>
      <c r="F25" s="7" t="s">
        <v>129</v>
      </c>
      <c r="G25" s="7" t="s">
        <v>126</v>
      </c>
    </row>
    <row r="26" spans="1:15">
      <c r="A26" s="11" t="s">
        <v>16</v>
      </c>
      <c r="B26" s="19" t="s">
        <v>17</v>
      </c>
      <c r="C26" s="20"/>
      <c r="D26" s="20"/>
      <c r="E26" s="21">
        <v>0</v>
      </c>
      <c r="F26" s="21">
        <v>0</v>
      </c>
      <c r="G26" s="21">
        <v>0</v>
      </c>
    </row>
    <row r="27" spans="1:15">
      <c r="A27" s="11" t="s">
        <v>18</v>
      </c>
      <c r="B27" s="11" t="s">
        <v>19</v>
      </c>
      <c r="C27" s="12"/>
      <c r="D27" s="22"/>
      <c r="E27" s="21">
        <v>0</v>
      </c>
      <c r="F27" s="21">
        <v>0</v>
      </c>
      <c r="G27" s="21">
        <v>0</v>
      </c>
    </row>
    <row r="28" spans="1:15">
      <c r="A28" s="174" t="s">
        <v>20</v>
      </c>
      <c r="B28" s="174"/>
      <c r="C28" s="174"/>
      <c r="D28" s="174"/>
      <c r="E28" s="23">
        <f>E26-E27</f>
        <v>0</v>
      </c>
      <c r="F28" s="23">
        <f>F26-F27</f>
        <v>0</v>
      </c>
      <c r="G28" s="23">
        <f>G26-G27</f>
        <v>0</v>
      </c>
    </row>
    <row r="29" spans="1:15">
      <c r="A29" s="24"/>
      <c r="B29" s="24"/>
      <c r="C29" s="25"/>
      <c r="D29" s="25"/>
      <c r="E29" s="25"/>
      <c r="F29" s="1"/>
      <c r="G29" s="1"/>
    </row>
    <row r="30" spans="1:15">
      <c r="A30" s="26" t="s">
        <v>21</v>
      </c>
      <c r="B30" s="27"/>
      <c r="C30" s="27"/>
      <c r="D30" s="27"/>
      <c r="E30" s="27"/>
      <c r="F30" s="1"/>
      <c r="G30" s="1"/>
    </row>
    <row r="31" spans="1:15" ht="26.25">
      <c r="A31" s="172" t="s">
        <v>3</v>
      </c>
      <c r="B31" s="172"/>
      <c r="C31" s="172"/>
      <c r="D31" s="172"/>
      <c r="E31" s="7" t="s">
        <v>31</v>
      </c>
      <c r="F31" s="7" t="s">
        <v>130</v>
      </c>
      <c r="G31" s="7" t="s">
        <v>126</v>
      </c>
    </row>
    <row r="32" spans="1:15">
      <c r="A32" s="175" t="s">
        <v>22</v>
      </c>
      <c r="B32" s="175"/>
      <c r="C32" s="175"/>
      <c r="D32" s="175"/>
      <c r="E32" s="28">
        <f>E33+E34</f>
        <v>474918</v>
      </c>
      <c r="F32" s="28">
        <f t="shared" ref="F32:G32" si="0">F33+F34</f>
        <v>175285</v>
      </c>
      <c r="G32" s="28">
        <f t="shared" si="0"/>
        <v>175285</v>
      </c>
    </row>
    <row r="33" spans="1:9">
      <c r="A33" s="29">
        <v>9</v>
      </c>
      <c r="B33" s="30" t="s">
        <v>23</v>
      </c>
      <c r="C33" s="12"/>
      <c r="D33" s="12"/>
      <c r="E33" s="31">
        <v>63023</v>
      </c>
      <c r="F33" s="21">
        <v>175285</v>
      </c>
      <c r="G33" s="21">
        <v>175285</v>
      </c>
    </row>
    <row r="34" spans="1:9">
      <c r="A34" s="29">
        <v>9</v>
      </c>
      <c r="B34" s="30" t="s">
        <v>24</v>
      </c>
      <c r="C34" s="12"/>
      <c r="D34" s="12"/>
      <c r="E34" s="31">
        <v>411895</v>
      </c>
      <c r="F34" s="21">
        <v>0</v>
      </c>
      <c r="G34" s="21">
        <v>0</v>
      </c>
    </row>
    <row r="35" spans="1:9">
      <c r="A35" s="173" t="s">
        <v>25</v>
      </c>
      <c r="B35" s="173"/>
      <c r="C35" s="173"/>
      <c r="D35" s="173"/>
      <c r="E35" s="28">
        <f>E33-E34</f>
        <v>-348872</v>
      </c>
      <c r="F35" s="23">
        <f>F33-F34</f>
        <v>175285</v>
      </c>
      <c r="G35" s="23">
        <f>G33-G34</f>
        <v>175285</v>
      </c>
    </row>
    <row r="36" spans="1:9">
      <c r="A36" s="32"/>
      <c r="B36" s="17"/>
      <c r="C36" s="25"/>
      <c r="D36" s="25"/>
      <c r="E36" s="25"/>
      <c r="F36" s="1"/>
      <c r="G36" s="1"/>
    </row>
    <row r="37" spans="1:9">
      <c r="A37" s="5" t="s">
        <v>26</v>
      </c>
      <c r="B37" s="6"/>
      <c r="C37" s="6"/>
      <c r="D37" s="6"/>
      <c r="E37" s="6"/>
      <c r="F37" s="1"/>
      <c r="G37" s="1"/>
    </row>
    <row r="38" spans="1:9" ht="26.25">
      <c r="A38" s="172" t="s">
        <v>27</v>
      </c>
      <c r="B38" s="172"/>
      <c r="C38" s="172"/>
      <c r="D38" s="172"/>
      <c r="E38" s="7" t="s">
        <v>31</v>
      </c>
      <c r="F38" s="7" t="s">
        <v>129</v>
      </c>
      <c r="G38" s="7" t="s">
        <v>126</v>
      </c>
    </row>
    <row r="39" spans="1:9">
      <c r="A39" s="33" t="s">
        <v>28</v>
      </c>
      <c r="B39" s="34"/>
      <c r="C39" s="16"/>
      <c r="D39" s="16"/>
      <c r="E39" s="23">
        <f>E16+E26+E33</f>
        <v>18080579</v>
      </c>
      <c r="F39" s="23">
        <f>F16+F26+F33</f>
        <v>21394318</v>
      </c>
      <c r="G39" s="23">
        <f>G16+G26+G33</f>
        <v>9356081</v>
      </c>
    </row>
    <row r="40" spans="1:9">
      <c r="A40" s="33" t="s">
        <v>29</v>
      </c>
      <c r="B40" s="34"/>
      <c r="C40" s="16"/>
      <c r="D40" s="16"/>
      <c r="E40" s="23">
        <f>E19+E27+E34</f>
        <v>17935266</v>
      </c>
      <c r="F40" s="23">
        <f>F19+F27+F34</f>
        <v>21394318</v>
      </c>
      <c r="G40" s="23">
        <f>G19+G27+G34</f>
        <v>8866488</v>
      </c>
    </row>
    <row r="41" spans="1:9">
      <c r="A41" s="173" t="s">
        <v>30</v>
      </c>
      <c r="B41" s="173"/>
      <c r="C41" s="173"/>
      <c r="D41" s="173"/>
      <c r="E41" s="23">
        <f>E39-E40</f>
        <v>145313</v>
      </c>
      <c r="F41" s="23">
        <f>F39-F40</f>
        <v>0</v>
      </c>
      <c r="G41" s="23">
        <f>G39-G40</f>
        <v>489593</v>
      </c>
    </row>
    <row r="42" spans="1:9">
      <c r="A42" s="1"/>
      <c r="B42" s="1"/>
      <c r="C42" s="1"/>
      <c r="D42" s="1"/>
      <c r="E42" s="1"/>
      <c r="F42" s="1"/>
      <c r="G42" s="1"/>
    </row>
    <row r="43" spans="1:9">
      <c r="A43" s="1"/>
      <c r="B43" s="1"/>
      <c r="C43" s="1"/>
      <c r="D43" s="1"/>
      <c r="E43" s="35"/>
      <c r="F43" s="35"/>
      <c r="G43" s="35"/>
      <c r="H43" s="1"/>
      <c r="I43" s="1"/>
    </row>
  </sheetData>
  <mergeCells count="14">
    <mergeCell ref="A15:D15"/>
    <mergeCell ref="A3:I3"/>
    <mergeCell ref="A6:G6"/>
    <mergeCell ref="A9:D9"/>
    <mergeCell ref="A11:G11"/>
    <mergeCell ref="A12:G12"/>
    <mergeCell ref="A38:D38"/>
    <mergeCell ref="A41:D41"/>
    <mergeCell ref="A22:D22"/>
    <mergeCell ref="A25:D25"/>
    <mergeCell ref="A28:D28"/>
    <mergeCell ref="A31:D31"/>
    <mergeCell ref="A32:D32"/>
    <mergeCell ref="A35:D35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selection activeCell="J24" sqref="J24"/>
    </sheetView>
  </sheetViews>
  <sheetFormatPr defaultRowHeight="15"/>
  <cols>
    <col min="1" max="1" width="4.5703125" customWidth="1"/>
    <col min="2" max="2" width="50.5703125" customWidth="1"/>
    <col min="3" max="3" width="11.7109375" customWidth="1"/>
    <col min="4" max="5" width="13" customWidth="1"/>
    <col min="6" max="7" width="12" customWidth="1"/>
    <col min="8" max="8" width="11.7109375" customWidth="1"/>
    <col min="10" max="12" width="10.140625" bestFit="1" customWidth="1"/>
  </cols>
  <sheetData>
    <row r="1" spans="1:11" ht="15.75">
      <c r="A1" s="72" t="s">
        <v>91</v>
      </c>
    </row>
    <row r="3" spans="1:11" ht="15.75">
      <c r="A3" s="180" t="s">
        <v>32</v>
      </c>
      <c r="B3" s="180"/>
      <c r="C3" s="180"/>
      <c r="D3" s="180"/>
      <c r="E3" s="180"/>
      <c r="F3" s="180"/>
      <c r="G3" s="180"/>
      <c r="H3" s="180"/>
    </row>
    <row r="4" spans="1:11" ht="30" customHeight="1">
      <c r="A4" s="98"/>
      <c r="B4" s="193" t="s">
        <v>103</v>
      </c>
      <c r="C4" s="193"/>
      <c r="D4" s="193"/>
      <c r="E4" s="193"/>
      <c r="F4" s="193"/>
      <c r="G4" s="193"/>
      <c r="H4" s="193"/>
    </row>
    <row r="5" spans="1:11">
      <c r="A5" s="38"/>
      <c r="B5" s="39"/>
      <c r="C5" s="40"/>
      <c r="D5" s="40"/>
      <c r="E5" s="40"/>
      <c r="F5" s="40"/>
      <c r="G5" s="40"/>
      <c r="H5" s="40"/>
    </row>
    <row r="6" spans="1:11" ht="25.5">
      <c r="A6" s="183" t="s">
        <v>33</v>
      </c>
      <c r="B6" s="184"/>
      <c r="C6" s="41" t="s">
        <v>31</v>
      </c>
      <c r="D6" s="41" t="s">
        <v>127</v>
      </c>
      <c r="E6" s="41" t="s">
        <v>128</v>
      </c>
      <c r="F6" s="41" t="s">
        <v>131</v>
      </c>
      <c r="G6" s="91" t="s">
        <v>94</v>
      </c>
      <c r="H6" s="91" t="s">
        <v>93</v>
      </c>
    </row>
    <row r="7" spans="1:11">
      <c r="A7" s="94"/>
      <c r="B7" s="92">
        <v>1</v>
      </c>
      <c r="C7" s="93">
        <v>2</v>
      </c>
      <c r="D7" s="93">
        <v>3</v>
      </c>
      <c r="E7" s="93">
        <v>4</v>
      </c>
      <c r="F7" s="93">
        <v>5</v>
      </c>
      <c r="G7" s="93">
        <v>6</v>
      </c>
      <c r="H7" s="93">
        <v>7</v>
      </c>
    </row>
    <row r="8" spans="1:11">
      <c r="A8" s="42" t="s">
        <v>34</v>
      </c>
      <c r="B8" s="43"/>
      <c r="C8" s="44"/>
      <c r="D8" s="44"/>
      <c r="E8" s="44"/>
      <c r="F8" s="44"/>
      <c r="G8" s="44"/>
      <c r="H8" s="44"/>
    </row>
    <row r="9" spans="1:11">
      <c r="A9" s="45" t="s">
        <v>5</v>
      </c>
      <c r="B9" s="46" t="s">
        <v>6</v>
      </c>
      <c r="C9" s="47">
        <f>C10+C14+C16+C19</f>
        <v>18017556</v>
      </c>
      <c r="D9" s="47">
        <f t="shared" ref="D9:F9" si="0">D10+D14+D16+D19</f>
        <v>20381460</v>
      </c>
      <c r="E9" s="47">
        <f>E10+E14+E16+E19</f>
        <v>21219033</v>
      </c>
      <c r="F9" s="47">
        <f t="shared" si="0"/>
        <v>9180795.5300000012</v>
      </c>
      <c r="G9" s="74">
        <f>F9/C9</f>
        <v>0.50954721772475697</v>
      </c>
      <c r="H9" s="74">
        <f>(F9/E9)</f>
        <v>0.43266795098532534</v>
      </c>
      <c r="K9" s="73"/>
    </row>
    <row r="10" spans="1:11">
      <c r="A10" s="48" t="s">
        <v>35</v>
      </c>
      <c r="B10" s="49" t="s">
        <v>36</v>
      </c>
      <c r="C10" s="50">
        <f>C11+C12+C13</f>
        <v>14590280</v>
      </c>
      <c r="D10" s="50">
        <f t="shared" ref="D10:F10" si="1">D11+D12+D13</f>
        <v>15894700</v>
      </c>
      <c r="E10" s="50">
        <f t="shared" si="1"/>
        <v>16452970</v>
      </c>
      <c r="F10" s="50">
        <f t="shared" si="1"/>
        <v>7018987.6299999999</v>
      </c>
      <c r="G10" s="75">
        <f>F10/C10</f>
        <v>0.4810728532968524</v>
      </c>
      <c r="H10" s="75">
        <f>F10/E10</f>
        <v>0.42660915506440478</v>
      </c>
    </row>
    <row r="11" spans="1:11">
      <c r="A11" s="51" t="s">
        <v>37</v>
      </c>
      <c r="B11" s="52" t="s">
        <v>38</v>
      </c>
      <c r="C11" s="53">
        <v>10140</v>
      </c>
      <c r="D11" s="53">
        <v>0</v>
      </c>
      <c r="E11" s="53">
        <v>0</v>
      </c>
      <c r="F11" s="53">
        <v>0</v>
      </c>
      <c r="G11" s="78">
        <v>0</v>
      </c>
      <c r="H11" s="78">
        <v>0</v>
      </c>
    </row>
    <row r="12" spans="1:11" ht="25.5">
      <c r="A12" s="51" t="s">
        <v>39</v>
      </c>
      <c r="B12" s="52" t="s">
        <v>40</v>
      </c>
      <c r="C12" s="53">
        <v>14477610</v>
      </c>
      <c r="D12" s="53">
        <v>15894700</v>
      </c>
      <c r="E12" s="53">
        <v>16452970</v>
      </c>
      <c r="F12" s="53">
        <f>201881.5+6817106.13</f>
        <v>7018987.6299999999</v>
      </c>
      <c r="G12" s="78">
        <f t="shared" ref="G12:G20" si="2">F12/C12</f>
        <v>0.48481673632595434</v>
      </c>
      <c r="H12" s="78">
        <f t="shared" ref="H12:H20" si="3">F12/E12</f>
        <v>0.42660915506440478</v>
      </c>
    </row>
    <row r="13" spans="1:11">
      <c r="A13" s="54">
        <v>638</v>
      </c>
      <c r="B13" s="52" t="s">
        <v>41</v>
      </c>
      <c r="C13" s="53">
        <v>102530</v>
      </c>
      <c r="D13" s="53">
        <v>0</v>
      </c>
      <c r="E13" s="53">
        <v>0</v>
      </c>
      <c r="F13" s="53">
        <v>0</v>
      </c>
      <c r="G13" s="78">
        <v>0</v>
      </c>
      <c r="H13" s="78">
        <v>0</v>
      </c>
    </row>
    <row r="14" spans="1:11" ht="25.5">
      <c r="A14" s="48" t="s">
        <v>42</v>
      </c>
      <c r="B14" s="49" t="s">
        <v>43</v>
      </c>
      <c r="C14" s="50">
        <f>C15</f>
        <v>591081</v>
      </c>
      <c r="D14" s="50">
        <f t="shared" ref="D14:F14" si="4">D15</f>
        <v>883200</v>
      </c>
      <c r="E14" s="50">
        <f t="shared" si="4"/>
        <v>883200</v>
      </c>
      <c r="F14" s="50">
        <f t="shared" si="4"/>
        <v>500532.5</v>
      </c>
      <c r="G14" s="75">
        <f t="shared" si="2"/>
        <v>0.84680864382377374</v>
      </c>
      <c r="H14" s="75">
        <f t="shared" si="3"/>
        <v>0.56672610960144931</v>
      </c>
      <c r="J14" s="73"/>
    </row>
    <row r="15" spans="1:11">
      <c r="A15" s="51" t="s">
        <v>44</v>
      </c>
      <c r="B15" s="52" t="s">
        <v>45</v>
      </c>
      <c r="C15" s="53">
        <v>591081</v>
      </c>
      <c r="D15" s="53">
        <v>883200</v>
      </c>
      <c r="E15" s="53">
        <v>883200</v>
      </c>
      <c r="F15" s="53">
        <v>500532.5</v>
      </c>
      <c r="G15" s="78">
        <f t="shared" si="2"/>
        <v>0.84680864382377374</v>
      </c>
      <c r="H15" s="78">
        <f t="shared" si="3"/>
        <v>0.56672610960144931</v>
      </c>
      <c r="J15" s="73"/>
    </row>
    <row r="16" spans="1:11" ht="25.5">
      <c r="A16" s="48" t="s">
        <v>46</v>
      </c>
      <c r="B16" s="49" t="s">
        <v>47</v>
      </c>
      <c r="C16" s="50">
        <f>C17+C18</f>
        <v>120250</v>
      </c>
      <c r="D16" s="50">
        <f t="shared" ref="D16:F16" si="5">D17+D18</f>
        <v>78060</v>
      </c>
      <c r="E16" s="50">
        <f t="shared" si="5"/>
        <v>68060</v>
      </c>
      <c r="F16" s="50">
        <f t="shared" si="5"/>
        <v>33076.44</v>
      </c>
      <c r="G16" s="75">
        <f t="shared" si="2"/>
        <v>0.27506395010395013</v>
      </c>
      <c r="H16" s="75">
        <f t="shared" si="3"/>
        <v>0.48598942109903032</v>
      </c>
      <c r="K16" s="73"/>
    </row>
    <row r="17" spans="1:12">
      <c r="A17" s="51" t="s">
        <v>48</v>
      </c>
      <c r="B17" s="52" t="s">
        <v>49</v>
      </c>
      <c r="C17" s="53">
        <v>29085</v>
      </c>
      <c r="D17" s="53">
        <v>44000</v>
      </c>
      <c r="E17" s="53">
        <v>34000</v>
      </c>
      <c r="F17" s="53">
        <v>15823.32</v>
      </c>
      <c r="G17" s="78">
        <f t="shared" si="2"/>
        <v>0.54403713254254771</v>
      </c>
      <c r="H17" s="78">
        <f t="shared" si="3"/>
        <v>0.46539176470588234</v>
      </c>
    </row>
    <row r="18" spans="1:12">
      <c r="A18" s="51" t="s">
        <v>50</v>
      </c>
      <c r="B18" s="52" t="s">
        <v>51</v>
      </c>
      <c r="C18" s="53">
        <v>91165</v>
      </c>
      <c r="D18" s="53">
        <v>34060</v>
      </c>
      <c r="E18" s="53">
        <v>34060</v>
      </c>
      <c r="F18" s="53">
        <v>17253.12</v>
      </c>
      <c r="G18" s="78">
        <f t="shared" si="2"/>
        <v>0.18925157681127625</v>
      </c>
      <c r="H18" s="78">
        <f t="shared" si="3"/>
        <v>0.5065507927187316</v>
      </c>
    </row>
    <row r="19" spans="1:12" ht="25.5">
      <c r="A19" s="55">
        <v>67</v>
      </c>
      <c r="B19" s="49" t="s">
        <v>52</v>
      </c>
      <c r="C19" s="50">
        <f>C20</f>
        <v>2715945</v>
      </c>
      <c r="D19" s="50">
        <f t="shared" ref="D19:F19" si="6">D20</f>
        <v>3525500</v>
      </c>
      <c r="E19" s="50">
        <f t="shared" si="6"/>
        <v>3814803</v>
      </c>
      <c r="F19" s="50">
        <f t="shared" si="6"/>
        <v>1628198.96</v>
      </c>
      <c r="G19" s="75">
        <f t="shared" si="2"/>
        <v>0.59949629318708586</v>
      </c>
      <c r="H19" s="75">
        <f t="shared" si="3"/>
        <v>0.42681075798671647</v>
      </c>
    </row>
    <row r="20" spans="1:12" ht="25.5">
      <c r="A20" s="56">
        <v>671</v>
      </c>
      <c r="B20" s="52" t="s">
        <v>52</v>
      </c>
      <c r="C20" s="53">
        <v>2715945</v>
      </c>
      <c r="D20" s="53">
        <v>3525500</v>
      </c>
      <c r="E20" s="53">
        <v>3814803</v>
      </c>
      <c r="F20" s="53">
        <v>1628198.96</v>
      </c>
      <c r="G20" s="78">
        <f t="shared" si="2"/>
        <v>0.59949629318708586</v>
      </c>
      <c r="H20" s="78">
        <f t="shared" si="3"/>
        <v>0.42681075798671647</v>
      </c>
    </row>
    <row r="21" spans="1:12">
      <c r="A21" s="57">
        <v>7</v>
      </c>
      <c r="B21" s="58" t="s">
        <v>8</v>
      </c>
      <c r="C21" s="47">
        <v>0</v>
      </c>
      <c r="D21" s="47">
        <v>0</v>
      </c>
      <c r="E21" s="47">
        <v>0</v>
      </c>
      <c r="F21" s="47">
        <v>0</v>
      </c>
      <c r="G21" s="74">
        <v>0</v>
      </c>
      <c r="H21" s="76">
        <v>0</v>
      </c>
    </row>
    <row r="22" spans="1:12">
      <c r="A22" s="57">
        <v>3</v>
      </c>
      <c r="B22" s="46" t="s">
        <v>11</v>
      </c>
      <c r="C22" s="47">
        <f>C23+C27+C32+C36</f>
        <v>17324445</v>
      </c>
      <c r="D22" s="47">
        <f t="shared" ref="D22:F22" si="7">D23+D27+D32+D36</f>
        <v>20008260</v>
      </c>
      <c r="E22" s="47">
        <f>E23+E27+E32+E36+E34</f>
        <v>20971118</v>
      </c>
      <c r="F22" s="47">
        <f t="shared" si="7"/>
        <v>8826151.2800000012</v>
      </c>
      <c r="G22" s="74">
        <f>F22/C22</f>
        <v>0.5094622817642932</v>
      </c>
      <c r="H22" s="76">
        <f>F22/E22</f>
        <v>0.42087175705177005</v>
      </c>
      <c r="J22" s="73"/>
      <c r="K22" s="73"/>
    </row>
    <row r="23" spans="1:12">
      <c r="A23" s="48" t="s">
        <v>53</v>
      </c>
      <c r="B23" s="49" t="s">
        <v>54</v>
      </c>
      <c r="C23" s="50">
        <f>C24+C25+C26</f>
        <v>14514253</v>
      </c>
      <c r="D23" s="50">
        <f t="shared" ref="D23:F23" si="8">D24+D25+D26</f>
        <v>16621200</v>
      </c>
      <c r="E23" s="50">
        <f t="shared" si="8"/>
        <v>17102700</v>
      </c>
      <c r="F23" s="50">
        <f t="shared" si="8"/>
        <v>7299217.7800000003</v>
      </c>
      <c r="G23" s="75">
        <f>F23/C23</f>
        <v>0.50289999630018856</v>
      </c>
      <c r="H23" s="77">
        <f>F23/E23</f>
        <v>0.42678745344302366</v>
      </c>
      <c r="J23" s="73"/>
      <c r="K23" s="73"/>
    </row>
    <row r="24" spans="1:12">
      <c r="A24" s="51" t="s">
        <v>55</v>
      </c>
      <c r="B24" s="52" t="s">
        <v>56</v>
      </c>
      <c r="C24" s="53">
        <v>12028178</v>
      </c>
      <c r="D24" s="53">
        <v>13977300</v>
      </c>
      <c r="E24" s="53">
        <v>14178300</v>
      </c>
      <c r="F24" s="53">
        <v>6066693.4199999999</v>
      </c>
      <c r="G24" s="78">
        <f t="shared" ref="G24:G37" si="9">F24/C24</f>
        <v>0.50437343211914554</v>
      </c>
      <c r="H24" s="80">
        <f t="shared" ref="H24:H37" si="10">F24/E24</f>
        <v>0.42788581282664351</v>
      </c>
      <c r="J24" s="73"/>
    </row>
    <row r="25" spans="1:12">
      <c r="A25" s="51" t="s">
        <v>57</v>
      </c>
      <c r="B25" s="52" t="s">
        <v>58</v>
      </c>
      <c r="C25" s="53">
        <v>542713</v>
      </c>
      <c r="D25" s="53">
        <v>577500</v>
      </c>
      <c r="E25" s="53">
        <v>647500</v>
      </c>
      <c r="F25" s="53">
        <v>251799.16</v>
      </c>
      <c r="G25" s="78">
        <f t="shared" si="9"/>
        <v>0.46396375248059291</v>
      </c>
      <c r="H25" s="80">
        <f t="shared" si="10"/>
        <v>0.38887901158301158</v>
      </c>
    </row>
    <row r="26" spans="1:12">
      <c r="A26" s="51" t="s">
        <v>59</v>
      </c>
      <c r="B26" s="52" t="s">
        <v>60</v>
      </c>
      <c r="C26" s="53">
        <v>1943362</v>
      </c>
      <c r="D26" s="53">
        <v>2066400</v>
      </c>
      <c r="E26" s="53">
        <v>2276900</v>
      </c>
      <c r="F26" s="53">
        <v>980725.2</v>
      </c>
      <c r="G26" s="78">
        <f t="shared" si="9"/>
        <v>0.5046538936132331</v>
      </c>
      <c r="H26" s="80">
        <f t="shared" si="10"/>
        <v>0.43072827089463744</v>
      </c>
    </row>
    <row r="27" spans="1:12">
      <c r="A27" s="48" t="s">
        <v>61</v>
      </c>
      <c r="B27" s="49" t="s">
        <v>62</v>
      </c>
      <c r="C27" s="50">
        <f>C28+C29+C30+C31</f>
        <v>2514217</v>
      </c>
      <c r="D27" s="50">
        <f t="shared" ref="D27:F27" si="11">D28+D29+D30+D31</f>
        <v>3122660</v>
      </c>
      <c r="E27" s="50">
        <f t="shared" si="11"/>
        <v>3592118</v>
      </c>
      <c r="F27" s="50">
        <f t="shared" si="11"/>
        <v>1513666.5</v>
      </c>
      <c r="G27" s="75">
        <f t="shared" si="9"/>
        <v>0.60204290242250369</v>
      </c>
      <c r="H27" s="77">
        <f t="shared" si="10"/>
        <v>0.42138551684549336</v>
      </c>
      <c r="L27" s="73"/>
    </row>
    <row r="28" spans="1:12">
      <c r="A28" s="51" t="s">
        <v>63</v>
      </c>
      <c r="B28" s="52" t="s">
        <v>64</v>
      </c>
      <c r="C28" s="53">
        <v>469900</v>
      </c>
      <c r="D28" s="53">
        <v>667860</v>
      </c>
      <c r="E28" s="53">
        <v>685860</v>
      </c>
      <c r="F28" s="53">
        <v>297492.5</v>
      </c>
      <c r="G28" s="78">
        <f t="shared" si="9"/>
        <v>0.63309746754628649</v>
      </c>
      <c r="H28" s="80">
        <f t="shared" si="10"/>
        <v>0.43375105706703992</v>
      </c>
    </row>
    <row r="29" spans="1:12">
      <c r="A29" s="51" t="s">
        <v>65</v>
      </c>
      <c r="B29" s="52" t="s">
        <v>66</v>
      </c>
      <c r="C29" s="53">
        <v>1073917</v>
      </c>
      <c r="D29" s="53">
        <v>1270100</v>
      </c>
      <c r="E29" s="53">
        <v>1393349</v>
      </c>
      <c r="F29" s="53">
        <v>592514</v>
      </c>
      <c r="G29" s="78">
        <f t="shared" si="9"/>
        <v>0.55173165151496806</v>
      </c>
      <c r="H29" s="80">
        <f t="shared" si="10"/>
        <v>0.42524450083934462</v>
      </c>
    </row>
    <row r="30" spans="1:12">
      <c r="A30" s="51" t="s">
        <v>67</v>
      </c>
      <c r="B30" s="52" t="s">
        <v>68</v>
      </c>
      <c r="C30" s="53">
        <v>907600</v>
      </c>
      <c r="D30" s="53">
        <v>1058500</v>
      </c>
      <c r="E30" s="53">
        <v>1379009</v>
      </c>
      <c r="F30" s="53">
        <v>575572</v>
      </c>
      <c r="G30" s="78">
        <f t="shared" si="9"/>
        <v>0.63416923754958132</v>
      </c>
      <c r="H30" s="80">
        <f t="shared" si="10"/>
        <v>0.41738088728935052</v>
      </c>
    </row>
    <row r="31" spans="1:12">
      <c r="A31" s="51" t="s">
        <v>69</v>
      </c>
      <c r="B31" s="52" t="s">
        <v>70</v>
      </c>
      <c r="C31" s="53">
        <v>62800</v>
      </c>
      <c r="D31" s="53">
        <v>126200</v>
      </c>
      <c r="E31" s="53">
        <v>133900</v>
      </c>
      <c r="F31" s="53">
        <v>48088</v>
      </c>
      <c r="G31" s="78">
        <f t="shared" si="9"/>
        <v>0.76573248407643313</v>
      </c>
      <c r="H31" s="80">
        <f t="shared" si="10"/>
        <v>0.35913368185212846</v>
      </c>
      <c r="K31" s="73"/>
    </row>
    <row r="32" spans="1:12">
      <c r="A32" s="48" t="s">
        <v>71</v>
      </c>
      <c r="B32" s="49" t="s">
        <v>72</v>
      </c>
      <c r="C32" s="50">
        <f>C33</f>
        <v>10714</v>
      </c>
      <c r="D32" s="50">
        <f t="shared" ref="D32:F32" si="12">D33</f>
        <v>10400</v>
      </c>
      <c r="E32" s="50">
        <f t="shared" si="12"/>
        <v>11700</v>
      </c>
      <c r="F32" s="50">
        <f t="shared" si="12"/>
        <v>7543</v>
      </c>
      <c r="G32" s="75">
        <f t="shared" si="9"/>
        <v>0.70403210752286727</v>
      </c>
      <c r="H32" s="77">
        <f t="shared" si="10"/>
        <v>0.6447008547008547</v>
      </c>
      <c r="J32" s="73"/>
      <c r="K32" s="73"/>
    </row>
    <row r="33" spans="1:11">
      <c r="A33" s="51" t="s">
        <v>73</v>
      </c>
      <c r="B33" s="52" t="s">
        <v>74</v>
      </c>
      <c r="C33" s="53">
        <v>10714</v>
      </c>
      <c r="D33" s="53">
        <v>10400</v>
      </c>
      <c r="E33" s="53">
        <v>11700</v>
      </c>
      <c r="F33" s="53">
        <v>7543</v>
      </c>
      <c r="G33" s="78">
        <f t="shared" si="9"/>
        <v>0.70403210752286727</v>
      </c>
      <c r="H33" s="80">
        <f t="shared" si="10"/>
        <v>0.6447008547008547</v>
      </c>
      <c r="K33" s="73"/>
    </row>
    <row r="34" spans="1:11">
      <c r="A34" s="165">
        <v>36</v>
      </c>
      <c r="B34" s="166" t="s">
        <v>154</v>
      </c>
      <c r="C34" s="167">
        <v>0</v>
      </c>
      <c r="D34" s="167">
        <v>0</v>
      </c>
      <c r="E34" s="167">
        <f>E35</f>
        <v>4000</v>
      </c>
      <c r="F34" s="167">
        <f>F35</f>
        <v>0</v>
      </c>
      <c r="G34" s="168">
        <v>0</v>
      </c>
      <c r="H34" s="169">
        <f t="shared" si="10"/>
        <v>0</v>
      </c>
      <c r="K34" s="73"/>
    </row>
    <row r="35" spans="1:11">
      <c r="A35" s="54">
        <v>366</v>
      </c>
      <c r="B35" s="52" t="s">
        <v>155</v>
      </c>
      <c r="C35" s="53">
        <v>0</v>
      </c>
      <c r="D35" s="53">
        <v>0</v>
      </c>
      <c r="E35" s="53">
        <v>4000</v>
      </c>
      <c r="F35" s="53">
        <v>0</v>
      </c>
      <c r="G35" s="78">
        <v>0</v>
      </c>
      <c r="H35" s="80">
        <f t="shared" si="10"/>
        <v>0</v>
      </c>
      <c r="K35" s="73"/>
    </row>
    <row r="36" spans="1:11" ht="25.5">
      <c r="A36" s="48" t="s">
        <v>75</v>
      </c>
      <c r="B36" s="49" t="s">
        <v>76</v>
      </c>
      <c r="C36" s="50">
        <f>C37</f>
        <v>285261</v>
      </c>
      <c r="D36" s="50">
        <f t="shared" ref="D36:F36" si="13">D37</f>
        <v>254000</v>
      </c>
      <c r="E36" s="50">
        <f t="shared" si="13"/>
        <v>260600</v>
      </c>
      <c r="F36" s="50">
        <f t="shared" si="13"/>
        <v>5724</v>
      </c>
      <c r="G36" s="75">
        <f t="shared" si="9"/>
        <v>2.0065834446349132E-2</v>
      </c>
      <c r="H36" s="77">
        <f t="shared" si="10"/>
        <v>2.1964696853415195E-2</v>
      </c>
      <c r="K36" s="73"/>
    </row>
    <row r="37" spans="1:11">
      <c r="A37" s="51" t="s">
        <v>77</v>
      </c>
      <c r="B37" s="52" t="s">
        <v>78</v>
      </c>
      <c r="C37" s="53">
        <v>285261</v>
      </c>
      <c r="D37" s="53">
        <v>254000</v>
      </c>
      <c r="E37" s="53">
        <v>260600</v>
      </c>
      <c r="F37" s="53">
        <v>5724</v>
      </c>
      <c r="G37" s="81">
        <f t="shared" si="9"/>
        <v>2.0065834446349132E-2</v>
      </c>
      <c r="H37" s="80">
        <f t="shared" si="10"/>
        <v>2.1964696853415195E-2</v>
      </c>
    </row>
    <row r="38" spans="1:11">
      <c r="A38" s="45" t="s">
        <v>12</v>
      </c>
      <c r="B38" s="46" t="s">
        <v>13</v>
      </c>
      <c r="C38" s="47">
        <f>C39+C41</f>
        <v>198926</v>
      </c>
      <c r="D38" s="47">
        <f t="shared" ref="D38:F38" si="14">D39+D41</f>
        <v>408200</v>
      </c>
      <c r="E38" s="47">
        <f t="shared" si="14"/>
        <v>423200</v>
      </c>
      <c r="F38" s="47">
        <f t="shared" si="14"/>
        <v>40337</v>
      </c>
      <c r="G38" s="74">
        <f>F38/C38</f>
        <v>0.20277389582055638</v>
      </c>
      <c r="H38" s="74">
        <f>F38/E38</f>
        <v>9.531427221172023E-2</v>
      </c>
      <c r="J38" s="73"/>
      <c r="K38" s="73"/>
    </row>
    <row r="39" spans="1:11">
      <c r="A39" s="59">
        <v>41</v>
      </c>
      <c r="B39" s="49" t="s">
        <v>79</v>
      </c>
      <c r="C39" s="50">
        <f>C40</f>
        <v>0</v>
      </c>
      <c r="D39" s="50">
        <f t="shared" ref="D39:F39" si="15">D40</f>
        <v>0</v>
      </c>
      <c r="E39" s="50">
        <f t="shared" si="15"/>
        <v>0</v>
      </c>
      <c r="F39" s="50">
        <f t="shared" si="15"/>
        <v>0</v>
      </c>
      <c r="G39" s="75">
        <v>0</v>
      </c>
      <c r="H39" s="75">
        <v>0</v>
      </c>
      <c r="J39" s="73"/>
      <c r="K39" s="73"/>
    </row>
    <row r="40" spans="1:11">
      <c r="A40" s="60">
        <v>412</v>
      </c>
      <c r="B40" s="61" t="s">
        <v>80</v>
      </c>
      <c r="C40" s="62">
        <v>0</v>
      </c>
      <c r="D40" s="62">
        <v>0</v>
      </c>
      <c r="E40" s="62">
        <v>0</v>
      </c>
      <c r="F40" s="62">
        <v>0</v>
      </c>
      <c r="G40" s="78">
        <v>0</v>
      </c>
      <c r="H40" s="78">
        <v>0</v>
      </c>
    </row>
    <row r="41" spans="1:11">
      <c r="A41" s="59">
        <v>42</v>
      </c>
      <c r="B41" s="49" t="s">
        <v>81</v>
      </c>
      <c r="C41" s="50">
        <f>C42+C43</f>
        <v>198926</v>
      </c>
      <c r="D41" s="50">
        <f t="shared" ref="D41:F41" si="16">D42+D43</f>
        <v>408200</v>
      </c>
      <c r="E41" s="50">
        <f t="shared" si="16"/>
        <v>423200</v>
      </c>
      <c r="F41" s="50">
        <f t="shared" si="16"/>
        <v>40337</v>
      </c>
      <c r="G41" s="75">
        <f t="shared" ref="G41:G43" si="17">F41/C41</f>
        <v>0.20277389582055638</v>
      </c>
      <c r="H41" s="75">
        <f>F41/E41</f>
        <v>9.531427221172023E-2</v>
      </c>
    </row>
    <row r="42" spans="1:11">
      <c r="A42" s="63" t="s">
        <v>82</v>
      </c>
      <c r="B42" s="52" t="s">
        <v>83</v>
      </c>
      <c r="C42" s="53">
        <v>77758</v>
      </c>
      <c r="D42" s="53">
        <v>113000</v>
      </c>
      <c r="E42" s="53">
        <v>128000</v>
      </c>
      <c r="F42" s="53">
        <v>16128</v>
      </c>
      <c r="G42" s="78">
        <f>F42/C42</f>
        <v>0.20741274209727617</v>
      </c>
      <c r="H42" s="78">
        <f t="shared" ref="H42:H43" si="18">F42/E42</f>
        <v>0.126</v>
      </c>
    </row>
    <row r="43" spans="1:11">
      <c r="A43" s="63" t="s">
        <v>84</v>
      </c>
      <c r="B43" s="52" t="s">
        <v>85</v>
      </c>
      <c r="C43" s="53">
        <v>121168</v>
      </c>
      <c r="D43" s="53">
        <v>295200</v>
      </c>
      <c r="E43" s="53">
        <v>295200</v>
      </c>
      <c r="F43" s="53">
        <v>24209</v>
      </c>
      <c r="G43" s="78">
        <f t="shared" si="17"/>
        <v>0.19979697609930014</v>
      </c>
      <c r="H43" s="78">
        <f t="shared" si="18"/>
        <v>8.2008807588075883E-2</v>
      </c>
      <c r="J43" s="73"/>
    </row>
    <row r="44" spans="1:11">
      <c r="A44" s="64" t="s">
        <v>86</v>
      </c>
      <c r="B44" s="65"/>
      <c r="C44" s="44"/>
      <c r="D44" s="44"/>
      <c r="E44" s="44"/>
      <c r="F44" s="44"/>
      <c r="G44" s="44"/>
      <c r="H44" s="79"/>
    </row>
    <row r="45" spans="1:11">
      <c r="A45" s="57">
        <v>8</v>
      </c>
      <c r="B45" s="58" t="s">
        <v>17</v>
      </c>
      <c r="C45" s="47">
        <v>0</v>
      </c>
      <c r="D45" s="47">
        <v>0</v>
      </c>
      <c r="E45" s="47">
        <v>0</v>
      </c>
      <c r="F45" s="47">
        <v>0</v>
      </c>
      <c r="G45" s="74">
        <v>0</v>
      </c>
      <c r="H45" s="74">
        <v>0</v>
      </c>
    </row>
    <row r="46" spans="1:11">
      <c r="A46" s="57">
        <v>5</v>
      </c>
      <c r="B46" s="58" t="s">
        <v>19</v>
      </c>
      <c r="C46" s="47">
        <v>0</v>
      </c>
      <c r="D46" s="47">
        <v>0</v>
      </c>
      <c r="E46" s="47">
        <v>0</v>
      </c>
      <c r="F46" s="47">
        <v>0</v>
      </c>
      <c r="G46" s="74">
        <v>0</v>
      </c>
      <c r="H46" s="74">
        <v>0</v>
      </c>
    </row>
    <row r="47" spans="1:11">
      <c r="J47" s="73"/>
    </row>
    <row r="50" spans="1:8" ht="15.75">
      <c r="A50" s="180" t="s">
        <v>87</v>
      </c>
      <c r="B50" s="180"/>
      <c r="C50" s="180"/>
      <c r="D50" s="180"/>
      <c r="E50" s="180"/>
      <c r="F50" s="180"/>
      <c r="G50" s="180"/>
      <c r="H50" s="180"/>
    </row>
    <row r="51" spans="1:8" ht="29.25" customHeight="1">
      <c r="B51" s="192" t="s">
        <v>102</v>
      </c>
      <c r="C51" s="192"/>
      <c r="D51" s="192"/>
      <c r="E51" s="192"/>
      <c r="F51" s="192"/>
      <c r="G51" s="192"/>
      <c r="H51" s="192"/>
    </row>
    <row r="53" spans="1:8" ht="25.5" customHeight="1">
      <c r="A53" s="183" t="s">
        <v>104</v>
      </c>
      <c r="B53" s="184"/>
      <c r="C53" s="41"/>
      <c r="D53" s="41" t="s">
        <v>127</v>
      </c>
      <c r="E53" s="41" t="s">
        <v>128</v>
      </c>
      <c r="F53" s="41" t="s">
        <v>132</v>
      </c>
      <c r="G53" s="91" t="s">
        <v>99</v>
      </c>
    </row>
    <row r="54" spans="1:8">
      <c r="A54" s="94"/>
      <c r="B54" s="92">
        <v>1</v>
      </c>
      <c r="C54" s="95"/>
      <c r="D54" s="95">
        <v>2</v>
      </c>
      <c r="E54" s="95">
        <v>3</v>
      </c>
      <c r="F54" s="95">
        <v>4</v>
      </c>
      <c r="G54" s="95">
        <v>5</v>
      </c>
    </row>
    <row r="55" spans="1:8">
      <c r="A55" s="102" t="s">
        <v>105</v>
      </c>
      <c r="B55" s="103"/>
      <c r="C55" s="104"/>
      <c r="D55" s="105">
        <f>D56+D58+D60+D63+D66+D68</f>
        <v>20381460</v>
      </c>
      <c r="E55" s="105">
        <f>E56+E58+E60+E63+E66+E68</f>
        <v>21219033</v>
      </c>
      <c r="F55" s="105">
        <f t="shared" ref="F55" si="19">F56+F58+F60+F63+F66+F68</f>
        <v>9180795.5299999993</v>
      </c>
      <c r="G55" s="106">
        <f t="shared" ref="G55:G69" si="20">F55/E55</f>
        <v>0.43266795098532529</v>
      </c>
    </row>
    <row r="56" spans="1:8">
      <c r="A56" s="190" t="s">
        <v>106</v>
      </c>
      <c r="B56" s="190"/>
      <c r="C56" s="190"/>
      <c r="D56" s="100">
        <f>D57</f>
        <v>2319500</v>
      </c>
      <c r="E56" s="100">
        <f t="shared" ref="E56:F56" si="21">E57</f>
        <v>2549803</v>
      </c>
      <c r="F56" s="100">
        <f t="shared" si="21"/>
        <v>1264983.01</v>
      </c>
      <c r="G56" s="107">
        <f t="shared" si="20"/>
        <v>0.49611009556424557</v>
      </c>
    </row>
    <row r="57" spans="1:8">
      <c r="A57" s="182" t="s">
        <v>107</v>
      </c>
      <c r="B57" s="182"/>
      <c r="C57" s="182"/>
      <c r="D57" s="73">
        <v>2319500</v>
      </c>
      <c r="E57" s="73">
        <v>2549803</v>
      </c>
      <c r="F57" s="73">
        <v>1264983.01</v>
      </c>
      <c r="G57" s="108">
        <f t="shared" si="20"/>
        <v>0.49611009556424557</v>
      </c>
    </row>
    <row r="58" spans="1:8">
      <c r="A58" s="190" t="s">
        <v>108</v>
      </c>
      <c r="B58" s="190"/>
      <c r="C58" s="190"/>
      <c r="D58" s="100">
        <f>D59</f>
        <v>44000</v>
      </c>
      <c r="E58" s="100">
        <f t="shared" ref="E58:F58" si="22">E59</f>
        <v>34000</v>
      </c>
      <c r="F58" s="100">
        <f t="shared" si="22"/>
        <v>15823.32</v>
      </c>
      <c r="G58" s="107">
        <f t="shared" si="20"/>
        <v>0.46539176470588234</v>
      </c>
    </row>
    <row r="59" spans="1:8">
      <c r="A59" s="182" t="s">
        <v>109</v>
      </c>
      <c r="B59" s="182"/>
      <c r="C59" s="182"/>
      <c r="D59" s="73">
        <f>47000-3000</f>
        <v>44000</v>
      </c>
      <c r="E59" s="73">
        <f>79041-45041</f>
        <v>34000</v>
      </c>
      <c r="F59" s="73">
        <v>15823.32</v>
      </c>
      <c r="G59" s="108">
        <f t="shared" si="20"/>
        <v>0.46539176470588234</v>
      </c>
    </row>
    <row r="60" spans="1:8">
      <c r="A60" s="190" t="s">
        <v>110</v>
      </c>
      <c r="B60" s="190"/>
      <c r="C60" s="190"/>
      <c r="D60" s="100">
        <f>D61+D62</f>
        <v>2028200</v>
      </c>
      <c r="E60" s="100">
        <f t="shared" ref="E60:F60" si="23">E61+E62</f>
        <v>2087200</v>
      </c>
      <c r="F60" s="100">
        <f t="shared" si="23"/>
        <v>832086.42999999993</v>
      </c>
      <c r="G60" s="107">
        <f t="shared" si="20"/>
        <v>0.39866157052510537</v>
      </c>
    </row>
    <row r="61" spans="1:8">
      <c r="A61" s="182" t="s">
        <v>111</v>
      </c>
      <c r="B61" s="182"/>
      <c r="C61" s="182"/>
      <c r="D61" s="73">
        <v>1146000</v>
      </c>
      <c r="E61" s="73">
        <v>1205000</v>
      </c>
      <c r="F61" s="73">
        <v>331553.93</v>
      </c>
      <c r="G61" s="108">
        <f t="shared" si="20"/>
        <v>0.27514848962655603</v>
      </c>
    </row>
    <row r="62" spans="1:8">
      <c r="A62" s="182" t="s">
        <v>112</v>
      </c>
      <c r="B62" s="182"/>
      <c r="C62" s="182"/>
      <c r="D62" s="73">
        <f>892200-10000</f>
        <v>882200</v>
      </c>
      <c r="E62" s="73">
        <f>986741-104541</f>
        <v>882200</v>
      </c>
      <c r="F62" s="73">
        <v>500532.5</v>
      </c>
      <c r="G62" s="108">
        <f t="shared" si="20"/>
        <v>0.56736851054182724</v>
      </c>
    </row>
    <row r="63" spans="1:8">
      <c r="A63" s="190" t="s">
        <v>113</v>
      </c>
      <c r="B63" s="190"/>
      <c r="C63" s="190"/>
      <c r="D63" s="100">
        <f>D64+D65</f>
        <v>15954700</v>
      </c>
      <c r="E63" s="100">
        <f t="shared" ref="E63:F63" si="24">E64+E65</f>
        <v>16512970</v>
      </c>
      <c r="F63" s="100">
        <f t="shared" si="24"/>
        <v>7050649.6499999994</v>
      </c>
      <c r="G63" s="107">
        <f t="shared" si="20"/>
        <v>0.42697647061673338</v>
      </c>
    </row>
    <row r="64" spans="1:8">
      <c r="A64" s="182" t="s">
        <v>114</v>
      </c>
      <c r="B64" s="182"/>
      <c r="C64" s="182"/>
      <c r="D64" s="73">
        <v>60000</v>
      </c>
      <c r="E64" s="73">
        <v>60000</v>
      </c>
      <c r="F64" s="73">
        <v>31662.02</v>
      </c>
      <c r="G64" s="108">
        <f t="shared" si="20"/>
        <v>0.52770033333333333</v>
      </c>
    </row>
    <row r="65" spans="1:10">
      <c r="A65" s="182" t="s">
        <v>115</v>
      </c>
      <c r="B65" s="182"/>
      <c r="C65" s="182"/>
      <c r="D65" s="73">
        <f>15914700-20000</f>
        <v>15894700</v>
      </c>
      <c r="E65" s="73">
        <f>16477560-24590</f>
        <v>16452970</v>
      </c>
      <c r="F65" s="73">
        <v>7018987.6299999999</v>
      </c>
      <c r="G65" s="108">
        <f t="shared" si="20"/>
        <v>0.42660915506440478</v>
      </c>
      <c r="J65" s="73"/>
    </row>
    <row r="66" spans="1:10">
      <c r="A66" s="190" t="s">
        <v>116</v>
      </c>
      <c r="B66" s="190"/>
      <c r="C66" s="190"/>
      <c r="D66" s="100">
        <f>D67</f>
        <v>34060</v>
      </c>
      <c r="E66" s="100">
        <f t="shared" ref="E66:F66" si="25">E67</f>
        <v>34060</v>
      </c>
      <c r="F66" s="100">
        <f t="shared" si="25"/>
        <v>17253.12</v>
      </c>
      <c r="G66" s="107">
        <f t="shared" si="20"/>
        <v>0.5065507927187316</v>
      </c>
    </row>
    <row r="67" spans="1:10">
      <c r="A67" s="182" t="s">
        <v>117</v>
      </c>
      <c r="B67" s="182"/>
      <c r="C67" s="182"/>
      <c r="D67" s="73">
        <f>36060-2000</f>
        <v>34060</v>
      </c>
      <c r="E67" s="73">
        <f>35173-1113</f>
        <v>34060</v>
      </c>
      <c r="F67" s="73">
        <v>17253.12</v>
      </c>
      <c r="G67" s="108">
        <f t="shared" si="20"/>
        <v>0.5065507927187316</v>
      </c>
    </row>
    <row r="68" spans="1:10">
      <c r="A68" s="190" t="s">
        <v>118</v>
      </c>
      <c r="B68" s="190"/>
      <c r="C68" s="190"/>
      <c r="D68" s="100">
        <f>D69</f>
        <v>1000</v>
      </c>
      <c r="E68" s="100">
        <f t="shared" ref="E68:F68" si="26">E69</f>
        <v>1000</v>
      </c>
      <c r="F68" s="100">
        <f t="shared" si="26"/>
        <v>0</v>
      </c>
      <c r="G68" s="107">
        <f t="shared" si="20"/>
        <v>0</v>
      </c>
    </row>
    <row r="69" spans="1:10">
      <c r="A69" s="182" t="s">
        <v>119</v>
      </c>
      <c r="B69" s="182"/>
      <c r="C69" s="182"/>
      <c r="D69" s="73">
        <v>1000</v>
      </c>
      <c r="E69" s="73">
        <v>1000</v>
      </c>
      <c r="F69" s="73">
        <v>0</v>
      </c>
      <c r="G69" s="108">
        <f t="shared" si="20"/>
        <v>0</v>
      </c>
    </row>
    <row r="70" spans="1:10">
      <c r="A70" s="187"/>
      <c r="B70" s="187"/>
      <c r="C70" s="187"/>
      <c r="D70" s="73"/>
      <c r="E70" s="73"/>
      <c r="F70" s="73"/>
      <c r="G70" s="108"/>
    </row>
    <row r="71" spans="1:10">
      <c r="A71" s="188" t="s">
        <v>120</v>
      </c>
      <c r="B71" s="188"/>
      <c r="C71" s="189"/>
      <c r="D71" s="101">
        <f>D72+D74+D76+D79+D82+D85</f>
        <v>20415460</v>
      </c>
      <c r="E71" s="101">
        <f>E72+E74+E76+E79+E82+E85</f>
        <v>21394318</v>
      </c>
      <c r="F71" s="101">
        <f t="shared" ref="F71" si="27">F72+F74+F76+F79+F82+F85</f>
        <v>8866488.2199999988</v>
      </c>
      <c r="G71" s="109">
        <f t="shared" ref="G71:G86" si="28">F71/E71</f>
        <v>0.41443191692298859</v>
      </c>
    </row>
    <row r="72" spans="1:10">
      <c r="A72" s="190" t="s">
        <v>106</v>
      </c>
      <c r="B72" s="190"/>
      <c r="C72" s="190"/>
      <c r="D72" s="100">
        <f>D73</f>
        <v>2319500</v>
      </c>
      <c r="E72" s="100">
        <f t="shared" ref="E72:F72" si="29">E73</f>
        <v>2505200</v>
      </c>
      <c r="F72" s="100">
        <f t="shared" si="29"/>
        <v>823030.75</v>
      </c>
      <c r="G72" s="107">
        <f t="shared" si="28"/>
        <v>0.32852895976369151</v>
      </c>
    </row>
    <row r="73" spans="1:10">
      <c r="A73" s="182" t="s">
        <v>107</v>
      </c>
      <c r="B73" s="182"/>
      <c r="C73" s="182"/>
      <c r="D73" s="73">
        <v>2319500</v>
      </c>
      <c r="E73" s="73">
        <v>2505200</v>
      </c>
      <c r="F73" s="73">
        <v>823030.75</v>
      </c>
      <c r="G73" s="108">
        <f t="shared" si="28"/>
        <v>0.32852895976369151</v>
      </c>
    </row>
    <row r="74" spans="1:10">
      <c r="A74" s="190" t="s">
        <v>108</v>
      </c>
      <c r="B74" s="190"/>
      <c r="C74" s="190"/>
      <c r="D74" s="100">
        <f>D75</f>
        <v>47000</v>
      </c>
      <c r="E74" s="100">
        <f t="shared" ref="E74:F74" si="30">E75</f>
        <v>79041</v>
      </c>
      <c r="F74" s="100">
        <f t="shared" si="30"/>
        <v>15272.76</v>
      </c>
      <c r="G74" s="107">
        <f t="shared" si="28"/>
        <v>0.19322579420806923</v>
      </c>
    </row>
    <row r="75" spans="1:10">
      <c r="A75" s="182" t="s">
        <v>109</v>
      </c>
      <c r="B75" s="182"/>
      <c r="C75" s="182"/>
      <c r="D75" s="73">
        <v>47000</v>
      </c>
      <c r="E75" s="73">
        <v>79041</v>
      </c>
      <c r="F75" s="73">
        <v>15272.76</v>
      </c>
      <c r="G75" s="108">
        <f t="shared" si="28"/>
        <v>0.19322579420806923</v>
      </c>
    </row>
    <row r="76" spans="1:10">
      <c r="A76" s="190" t="s">
        <v>110</v>
      </c>
      <c r="B76" s="190"/>
      <c r="C76" s="190"/>
      <c r="D76" s="100">
        <f>D77+D78</f>
        <v>1688200</v>
      </c>
      <c r="E76" s="100">
        <f t="shared" ref="E76:F76" si="31">E77+E78</f>
        <v>1841741</v>
      </c>
      <c r="F76" s="100">
        <f t="shared" si="31"/>
        <v>646315.44999999995</v>
      </c>
      <c r="G76" s="107">
        <f t="shared" si="28"/>
        <v>0.3509263517508705</v>
      </c>
    </row>
    <row r="77" spans="1:10">
      <c r="A77" s="182" t="s">
        <v>111</v>
      </c>
      <c r="B77" s="182"/>
      <c r="C77" s="182"/>
      <c r="D77" s="73">
        <v>796000</v>
      </c>
      <c r="E77" s="73">
        <v>855000</v>
      </c>
      <c r="F77" s="73">
        <v>350255.52</v>
      </c>
      <c r="G77" s="108">
        <f t="shared" si="28"/>
        <v>0.40965557894736843</v>
      </c>
    </row>
    <row r="78" spans="1:10">
      <c r="A78" s="182" t="s">
        <v>112</v>
      </c>
      <c r="B78" s="182"/>
      <c r="C78" s="182"/>
      <c r="D78" s="73">
        <v>892200</v>
      </c>
      <c r="E78" s="73">
        <v>986741</v>
      </c>
      <c r="F78" s="73">
        <v>296059.93</v>
      </c>
      <c r="G78" s="108">
        <f t="shared" si="28"/>
        <v>0.30003813564045678</v>
      </c>
    </row>
    <row r="79" spans="1:10">
      <c r="A79" s="190" t="s">
        <v>113</v>
      </c>
      <c r="B79" s="190"/>
      <c r="C79" s="190"/>
      <c r="D79" s="100">
        <f>D80+D81</f>
        <v>16324700</v>
      </c>
      <c r="E79" s="100">
        <f>E80+E81</f>
        <v>16917560</v>
      </c>
      <c r="F79" s="100">
        <f t="shared" ref="F79" si="32">F80+F81</f>
        <v>7369353.6500000004</v>
      </c>
      <c r="G79" s="107">
        <f t="shared" si="28"/>
        <v>0.4356038134340886</v>
      </c>
    </row>
    <row r="80" spans="1:10">
      <c r="A80" s="182" t="s">
        <v>114</v>
      </c>
      <c r="B80" s="182"/>
      <c r="C80" s="182"/>
      <c r="D80" s="73">
        <v>410000</v>
      </c>
      <c r="E80" s="73">
        <v>440000</v>
      </c>
      <c r="F80" s="73">
        <v>376015.49</v>
      </c>
      <c r="G80" s="108">
        <f t="shared" si="28"/>
        <v>0.85458065909090908</v>
      </c>
    </row>
    <row r="81" spans="1:8">
      <c r="A81" s="182" t="s">
        <v>115</v>
      </c>
      <c r="B81" s="182"/>
      <c r="C81" s="182"/>
      <c r="D81" s="73">
        <v>15914700</v>
      </c>
      <c r="E81" s="73">
        <f>16473560+4000</f>
        <v>16477560</v>
      </c>
      <c r="F81" s="73">
        <v>6993338.1600000001</v>
      </c>
      <c r="G81" s="108">
        <f t="shared" si="28"/>
        <v>0.4244158819631062</v>
      </c>
    </row>
    <row r="82" spans="1:8">
      <c r="A82" s="190" t="s">
        <v>116</v>
      </c>
      <c r="B82" s="190"/>
      <c r="C82" s="190"/>
      <c r="D82" s="100">
        <f>D84+D83</f>
        <v>36060</v>
      </c>
      <c r="E82" s="100">
        <f>E84+E83</f>
        <v>49776</v>
      </c>
      <c r="F82" s="100">
        <f t="shared" ref="F82" si="33">F84</f>
        <v>12515.61</v>
      </c>
      <c r="G82" s="107">
        <f t="shared" si="28"/>
        <v>0.25143864513018321</v>
      </c>
    </row>
    <row r="83" spans="1:8">
      <c r="A83" s="182" t="s">
        <v>181</v>
      </c>
      <c r="B83" s="182"/>
      <c r="C83" s="182"/>
      <c r="D83" s="73">
        <v>0</v>
      </c>
      <c r="E83" s="73">
        <v>14603</v>
      </c>
      <c r="F83" s="73">
        <v>0</v>
      </c>
      <c r="G83" s="108">
        <f t="shared" ref="G83" si="34">F83/E83</f>
        <v>0</v>
      </c>
    </row>
    <row r="84" spans="1:8">
      <c r="A84" s="182" t="s">
        <v>117</v>
      </c>
      <c r="B84" s="182"/>
      <c r="C84" s="182"/>
      <c r="D84" s="73">
        <v>36060</v>
      </c>
      <c r="E84" s="73">
        <v>35173</v>
      </c>
      <c r="F84" s="73">
        <v>12515.61</v>
      </c>
      <c r="G84" s="108">
        <f t="shared" si="28"/>
        <v>0.35583004008756719</v>
      </c>
    </row>
    <row r="85" spans="1:8">
      <c r="A85" s="190" t="s">
        <v>118</v>
      </c>
      <c r="B85" s="190"/>
      <c r="C85" s="190"/>
      <c r="D85" s="100">
        <v>0</v>
      </c>
      <c r="E85" s="100">
        <f t="shared" ref="E85:F85" si="35">E86</f>
        <v>1000</v>
      </c>
      <c r="F85" s="100">
        <f t="shared" si="35"/>
        <v>0</v>
      </c>
      <c r="G85" s="107">
        <f t="shared" si="28"/>
        <v>0</v>
      </c>
    </row>
    <row r="86" spans="1:8">
      <c r="A86" s="182" t="s">
        <v>182</v>
      </c>
      <c r="B86" s="182"/>
      <c r="C86" s="182"/>
      <c r="D86" s="73">
        <v>1000</v>
      </c>
      <c r="E86" s="73">
        <v>1000</v>
      </c>
      <c r="F86" s="73">
        <v>0</v>
      </c>
      <c r="G86" s="108">
        <f t="shared" si="28"/>
        <v>0</v>
      </c>
    </row>
    <row r="87" spans="1:8">
      <c r="A87" s="187"/>
      <c r="B87" s="187"/>
      <c r="C87" s="187"/>
    </row>
    <row r="88" spans="1:8">
      <c r="A88" s="99"/>
      <c r="B88" s="99"/>
      <c r="C88" s="99"/>
    </row>
    <row r="89" spans="1:8" ht="15.75">
      <c r="A89" s="191" t="s">
        <v>90</v>
      </c>
      <c r="B89" s="191"/>
      <c r="C89" s="191"/>
      <c r="D89" s="191"/>
      <c r="E89" s="191"/>
      <c r="F89" s="191"/>
      <c r="G89" s="191"/>
      <c r="H89" s="191"/>
    </row>
    <row r="90" spans="1:8" ht="28.5" customHeight="1">
      <c r="B90" s="192" t="s">
        <v>101</v>
      </c>
      <c r="C90" s="192"/>
      <c r="D90" s="192"/>
      <c r="E90" s="192"/>
      <c r="F90" s="192"/>
      <c r="G90" s="192"/>
      <c r="H90" s="192"/>
    </row>
    <row r="92" spans="1:8" ht="25.5">
      <c r="A92" s="183" t="s">
        <v>121</v>
      </c>
      <c r="B92" s="184"/>
      <c r="C92" s="41"/>
      <c r="D92" s="41" t="s">
        <v>127</v>
      </c>
      <c r="E92" s="41" t="s">
        <v>128</v>
      </c>
      <c r="F92" s="41" t="s">
        <v>132</v>
      </c>
      <c r="G92" s="91" t="s">
        <v>99</v>
      </c>
    </row>
    <row r="93" spans="1:8">
      <c r="A93" s="94"/>
      <c r="B93" s="92">
        <v>1</v>
      </c>
      <c r="C93" s="95"/>
      <c r="D93" s="95">
        <v>2</v>
      </c>
      <c r="E93" s="95">
        <v>3</v>
      </c>
      <c r="F93" s="95">
        <v>4</v>
      </c>
      <c r="G93" s="95">
        <v>5</v>
      </c>
    </row>
    <row r="94" spans="1:8">
      <c r="A94" s="186" t="s">
        <v>120</v>
      </c>
      <c r="B94" s="186"/>
      <c r="C94" s="186"/>
      <c r="D94" s="110">
        <f>D95</f>
        <v>20416460</v>
      </c>
      <c r="E94" s="110">
        <f t="shared" ref="E94:F94" si="36">E95</f>
        <v>21394318</v>
      </c>
      <c r="F94" s="110">
        <f t="shared" si="36"/>
        <v>8864838.2200000007</v>
      </c>
      <c r="G94" s="112">
        <f>F94/E94</f>
        <v>0.41435479364193806</v>
      </c>
    </row>
    <row r="95" spans="1:8">
      <c r="A95" s="185" t="s">
        <v>122</v>
      </c>
      <c r="B95" s="185"/>
      <c r="C95" s="185"/>
      <c r="D95" s="111">
        <f>D96+D97</f>
        <v>20416460</v>
      </c>
      <c r="E95" s="111">
        <f t="shared" ref="E95:F95" si="37">E96+E97</f>
        <v>21394318</v>
      </c>
      <c r="F95" s="111">
        <f t="shared" si="37"/>
        <v>8864838.2200000007</v>
      </c>
      <c r="G95" s="113">
        <f>F95/E95</f>
        <v>0.41435479364193806</v>
      </c>
    </row>
    <row r="96" spans="1:8">
      <c r="A96" s="182" t="s">
        <v>123</v>
      </c>
      <c r="B96" s="182"/>
      <c r="C96" s="182"/>
      <c r="D96" s="73">
        <v>19967760</v>
      </c>
      <c r="E96" s="73">
        <v>20789715</v>
      </c>
      <c r="F96" s="73">
        <v>8807019.2599999998</v>
      </c>
      <c r="G96" s="114">
        <f>F96/E96</f>
        <v>0.42362385727750473</v>
      </c>
    </row>
    <row r="97" spans="1:7">
      <c r="A97" s="182" t="s">
        <v>124</v>
      </c>
      <c r="B97" s="182"/>
      <c r="C97" s="182"/>
      <c r="D97" s="73">
        <v>448700</v>
      </c>
      <c r="E97" s="73">
        <v>604603</v>
      </c>
      <c r="F97" s="73">
        <v>57818.96</v>
      </c>
      <c r="G97" s="114">
        <f>F97/E97</f>
        <v>9.5631282014809721E-2</v>
      </c>
    </row>
  </sheetData>
  <mergeCells count="45">
    <mergeCell ref="A89:H89"/>
    <mergeCell ref="B90:H90"/>
    <mergeCell ref="B51:H51"/>
    <mergeCell ref="B4:H4"/>
    <mergeCell ref="A3:H3"/>
    <mergeCell ref="A6:B6"/>
    <mergeCell ref="A50:H50"/>
    <mergeCell ref="A53:B53"/>
    <mergeCell ref="A56:C56"/>
    <mergeCell ref="A57:C57"/>
    <mergeCell ref="A58:C58"/>
    <mergeCell ref="A59:C59"/>
    <mergeCell ref="A62:C62"/>
    <mergeCell ref="A69:C69"/>
    <mergeCell ref="A66:C66"/>
    <mergeCell ref="A67:C67"/>
    <mergeCell ref="A68:C68"/>
    <mergeCell ref="A60:C60"/>
    <mergeCell ref="A61:C61"/>
    <mergeCell ref="A63:C63"/>
    <mergeCell ref="A64:C64"/>
    <mergeCell ref="A65:C65"/>
    <mergeCell ref="A86:C86"/>
    <mergeCell ref="A87:C87"/>
    <mergeCell ref="A77:C77"/>
    <mergeCell ref="A78:C78"/>
    <mergeCell ref="A79:C79"/>
    <mergeCell ref="A80:C80"/>
    <mergeCell ref="A81:C81"/>
    <mergeCell ref="A83:C83"/>
    <mergeCell ref="A70:C70"/>
    <mergeCell ref="A71:C71"/>
    <mergeCell ref="A82:C82"/>
    <mergeCell ref="A84:C84"/>
    <mergeCell ref="A85:C85"/>
    <mergeCell ref="A73:C73"/>
    <mergeCell ref="A74:C74"/>
    <mergeCell ref="A75:C75"/>
    <mergeCell ref="A76:C76"/>
    <mergeCell ref="A72:C72"/>
    <mergeCell ref="A97:C97"/>
    <mergeCell ref="A92:B92"/>
    <mergeCell ref="A96:C96"/>
    <mergeCell ref="A95:C95"/>
    <mergeCell ref="A94:C94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topLeftCell="A178" zoomScale="90" zoomScaleNormal="90" workbookViewId="0">
      <selection activeCell="B189" sqref="B189"/>
    </sheetView>
  </sheetViews>
  <sheetFormatPr defaultRowHeight="15"/>
  <cols>
    <col min="1" max="1" width="26.7109375" bestFit="1" customWidth="1"/>
    <col min="2" max="2" width="68.85546875" customWidth="1"/>
    <col min="3" max="3" width="11" customWidth="1"/>
    <col min="4" max="4" width="11.140625" customWidth="1"/>
    <col min="5" max="5" width="12.28515625" customWidth="1"/>
    <col min="6" max="6" width="9.85546875" bestFit="1" customWidth="1"/>
  </cols>
  <sheetData>
    <row r="1" spans="1:6" ht="15.75">
      <c r="A1" s="195" t="s">
        <v>92</v>
      </c>
      <c r="B1" s="195"/>
      <c r="C1" s="195"/>
      <c r="D1" s="195"/>
      <c r="E1" s="195"/>
      <c r="F1" s="195"/>
    </row>
    <row r="2" spans="1:6" ht="15.75">
      <c r="A2" s="66"/>
      <c r="B2" s="67"/>
      <c r="C2" s="68"/>
      <c r="D2" s="68"/>
      <c r="E2" s="68"/>
      <c r="F2" s="68"/>
    </row>
    <row r="3" spans="1:6" ht="15.75">
      <c r="A3" s="196" t="s">
        <v>95</v>
      </c>
      <c r="B3" s="196"/>
      <c r="C3" s="196"/>
      <c r="D3" s="196"/>
      <c r="E3" s="196"/>
      <c r="F3" s="196"/>
    </row>
    <row r="4" spans="1:6" ht="30" customHeight="1">
      <c r="A4" s="197" t="s">
        <v>133</v>
      </c>
      <c r="B4" s="197"/>
      <c r="C4" s="197"/>
      <c r="D4" s="197"/>
      <c r="E4" s="197"/>
      <c r="F4" s="197"/>
    </row>
    <row r="5" spans="1:6">
      <c r="A5" s="69"/>
      <c r="B5" s="70"/>
      <c r="C5" s="71"/>
      <c r="D5" s="71"/>
      <c r="E5" s="71"/>
      <c r="F5" s="71"/>
    </row>
    <row r="6" spans="1:6">
      <c r="A6" s="69"/>
      <c r="B6" s="70"/>
      <c r="C6" s="71"/>
      <c r="D6" s="71"/>
      <c r="E6" s="71"/>
      <c r="F6" s="71"/>
    </row>
    <row r="7" spans="1:6" ht="15" customHeight="1">
      <c r="A7" s="162" t="s">
        <v>96</v>
      </c>
      <c r="B7" s="162"/>
      <c r="C7" s="198" t="s">
        <v>127</v>
      </c>
      <c r="D7" s="198" t="s">
        <v>128</v>
      </c>
      <c r="E7" s="198" t="s">
        <v>126</v>
      </c>
      <c r="F7" s="201" t="s">
        <v>99</v>
      </c>
    </row>
    <row r="8" spans="1:6">
      <c r="A8" s="163" t="s">
        <v>97</v>
      </c>
      <c r="B8" s="163"/>
      <c r="C8" s="199"/>
      <c r="D8" s="199"/>
      <c r="E8" s="199"/>
      <c r="F8" s="199"/>
    </row>
    <row r="9" spans="1:6">
      <c r="A9" s="164" t="s">
        <v>98</v>
      </c>
      <c r="B9" s="164"/>
      <c r="C9" s="200"/>
      <c r="D9" s="200"/>
      <c r="E9" s="200"/>
      <c r="F9" s="200"/>
    </row>
    <row r="10" spans="1:6">
      <c r="A10" s="93"/>
      <c r="B10" s="93">
        <v>1</v>
      </c>
      <c r="C10" s="93">
        <v>2</v>
      </c>
      <c r="D10" s="93">
        <v>3</v>
      </c>
      <c r="E10" s="93">
        <v>4</v>
      </c>
      <c r="F10" s="93">
        <v>5</v>
      </c>
    </row>
    <row r="11" spans="1:6" ht="15" customHeight="1">
      <c r="A11" s="202" t="s">
        <v>100</v>
      </c>
      <c r="B11" s="202"/>
      <c r="C11" s="115"/>
      <c r="D11" s="115"/>
      <c r="E11" s="115"/>
      <c r="F11" s="115"/>
    </row>
    <row r="12" spans="1:6" ht="15" customHeight="1">
      <c r="A12" s="194" t="s">
        <v>88</v>
      </c>
      <c r="B12" s="194"/>
      <c r="C12" s="155">
        <f>C13+C60</f>
        <v>20416460</v>
      </c>
      <c r="D12" s="155">
        <f>D13+D60</f>
        <v>21394318</v>
      </c>
      <c r="E12" s="155">
        <f>E13+E60</f>
        <v>8866488.3200000003</v>
      </c>
      <c r="F12" s="156">
        <f>E12/D12</f>
        <v>0.41443192159712688</v>
      </c>
    </row>
    <row r="13" spans="1:6">
      <c r="A13" s="128" t="s">
        <v>134</v>
      </c>
      <c r="B13" s="129" t="s">
        <v>135</v>
      </c>
      <c r="C13" s="130">
        <v>16826800</v>
      </c>
      <c r="D13" s="130">
        <v>17459309</v>
      </c>
      <c r="E13" s="130">
        <f>E14+E38+E47</f>
        <v>7447971.9000000004</v>
      </c>
      <c r="F13" s="160">
        <f t="shared" ref="F13:F77" si="0">E13/D13</f>
        <v>0.42659030205605503</v>
      </c>
    </row>
    <row r="14" spans="1:6">
      <c r="A14" s="131" t="s">
        <v>136</v>
      </c>
      <c r="B14" s="132" t="s">
        <v>62</v>
      </c>
      <c r="C14" s="133">
        <v>1391000</v>
      </c>
      <c r="D14" s="133">
        <v>1528241</v>
      </c>
      <c r="E14" s="133">
        <f>E15+E21+E25+E33</f>
        <v>590434.9800000001</v>
      </c>
      <c r="F14" s="157">
        <f t="shared" si="0"/>
        <v>0.38634939122821604</v>
      </c>
    </row>
    <row r="15" spans="1:6">
      <c r="A15" s="116" t="s">
        <v>137</v>
      </c>
      <c r="B15" s="117" t="s">
        <v>138</v>
      </c>
      <c r="C15" s="118">
        <v>347000</v>
      </c>
      <c r="D15" s="118">
        <v>397000</v>
      </c>
      <c r="E15" s="118">
        <f>E16+E19</f>
        <v>224290.64</v>
      </c>
      <c r="F15" s="159">
        <f t="shared" si="0"/>
        <v>0.56496382871536532</v>
      </c>
    </row>
    <row r="16" spans="1:6">
      <c r="A16" s="85" t="s">
        <v>61</v>
      </c>
      <c r="B16" s="86" t="s">
        <v>62</v>
      </c>
      <c r="C16" s="87">
        <v>338000</v>
      </c>
      <c r="D16" s="87">
        <v>388000</v>
      </c>
      <c r="E16" s="87">
        <f>E17+E18</f>
        <v>222080.64000000001</v>
      </c>
      <c r="F16" s="158">
        <f t="shared" si="0"/>
        <v>0.57237278350515464</v>
      </c>
    </row>
    <row r="17" spans="1:6">
      <c r="A17" s="88" t="s">
        <v>65</v>
      </c>
      <c r="B17" s="89" t="s">
        <v>66</v>
      </c>
      <c r="C17" s="90">
        <v>42000</v>
      </c>
      <c r="D17" s="90">
        <v>42000</v>
      </c>
      <c r="E17" s="90">
        <v>21705.64</v>
      </c>
      <c r="F17" s="154">
        <f t="shared" si="0"/>
        <v>0.51680095238095236</v>
      </c>
    </row>
    <row r="18" spans="1:6">
      <c r="A18" s="88" t="s">
        <v>67</v>
      </c>
      <c r="B18" s="89" t="s">
        <v>68</v>
      </c>
      <c r="C18" s="90">
        <v>296000</v>
      </c>
      <c r="D18" s="90">
        <v>346000</v>
      </c>
      <c r="E18" s="90">
        <f>185375+15000</f>
        <v>200375</v>
      </c>
      <c r="F18" s="154">
        <f t="shared" si="0"/>
        <v>0.57911849710982655</v>
      </c>
    </row>
    <row r="19" spans="1:6">
      <c r="A19" s="85" t="s">
        <v>75</v>
      </c>
      <c r="B19" s="86" t="s">
        <v>76</v>
      </c>
      <c r="C19" s="87">
        <v>9000</v>
      </c>
      <c r="D19" s="87">
        <v>9000</v>
      </c>
      <c r="E19" s="87">
        <f>E20</f>
        <v>2210</v>
      </c>
      <c r="F19" s="158">
        <f t="shared" si="0"/>
        <v>0.24555555555555555</v>
      </c>
    </row>
    <row r="20" spans="1:6">
      <c r="A20" s="88" t="s">
        <v>77</v>
      </c>
      <c r="B20" s="89" t="s">
        <v>78</v>
      </c>
      <c r="C20" s="90">
        <v>9000</v>
      </c>
      <c r="D20" s="90">
        <v>9000</v>
      </c>
      <c r="E20" s="90">
        <v>2210</v>
      </c>
      <c r="F20" s="154">
        <f t="shared" si="0"/>
        <v>0.24555555555555555</v>
      </c>
    </row>
    <row r="21" spans="1:6">
      <c r="A21" s="82" t="s">
        <v>139</v>
      </c>
      <c r="B21" s="83" t="s">
        <v>140</v>
      </c>
      <c r="C21" s="84">
        <v>18000</v>
      </c>
      <c r="D21" s="84">
        <v>29973</v>
      </c>
      <c r="E21" s="84">
        <f>E22</f>
        <v>6298.72</v>
      </c>
      <c r="F21" s="159">
        <f t="shared" si="0"/>
        <v>0.21014646515197011</v>
      </c>
    </row>
    <row r="22" spans="1:6">
      <c r="A22" s="85" t="s">
        <v>61</v>
      </c>
      <c r="B22" s="86" t="s">
        <v>62</v>
      </c>
      <c r="C22" s="87">
        <v>18000</v>
      </c>
      <c r="D22" s="87">
        <v>29973</v>
      </c>
      <c r="E22" s="87">
        <f>E23+E24</f>
        <v>6298.72</v>
      </c>
      <c r="F22" s="158">
        <f t="shared" si="0"/>
        <v>0.21014646515197011</v>
      </c>
    </row>
    <row r="23" spans="1:6">
      <c r="A23" s="88" t="s">
        <v>65</v>
      </c>
      <c r="B23" s="89" t="s">
        <v>66</v>
      </c>
      <c r="C23" s="90">
        <v>10000</v>
      </c>
      <c r="D23" s="90">
        <v>18000</v>
      </c>
      <c r="E23" s="90">
        <v>2149.96</v>
      </c>
      <c r="F23" s="154">
        <f t="shared" si="0"/>
        <v>0.11944222222222223</v>
      </c>
    </row>
    <row r="24" spans="1:6">
      <c r="A24" s="125" t="s">
        <v>67</v>
      </c>
      <c r="B24" s="126" t="s">
        <v>68</v>
      </c>
      <c r="C24" s="127">
        <v>8000</v>
      </c>
      <c r="D24" s="127">
        <v>11973</v>
      </c>
      <c r="E24" s="127">
        <v>4148.76</v>
      </c>
      <c r="F24" s="154">
        <f t="shared" si="0"/>
        <v>0.34650964670508644</v>
      </c>
    </row>
    <row r="25" spans="1:6">
      <c r="A25" s="119" t="s">
        <v>141</v>
      </c>
      <c r="B25" s="120" t="s">
        <v>142</v>
      </c>
      <c r="C25" s="121">
        <v>796000</v>
      </c>
      <c r="D25" s="121">
        <v>855000</v>
      </c>
      <c r="E25" s="121">
        <f>E26+E31</f>
        <v>350255.62000000005</v>
      </c>
      <c r="F25" s="159">
        <f t="shared" si="0"/>
        <v>0.4096556959064328</v>
      </c>
    </row>
    <row r="26" spans="1:6">
      <c r="A26" s="85" t="s">
        <v>61</v>
      </c>
      <c r="B26" s="86" t="s">
        <v>62</v>
      </c>
      <c r="C26" s="87">
        <v>785600</v>
      </c>
      <c r="D26" s="87">
        <v>843300</v>
      </c>
      <c r="E26" s="87">
        <f>E27+E28+E29+E30</f>
        <v>342712.92000000004</v>
      </c>
      <c r="F26" s="158">
        <f t="shared" si="0"/>
        <v>0.40639501956599078</v>
      </c>
    </row>
    <row r="27" spans="1:6">
      <c r="A27" s="88" t="s">
        <v>63</v>
      </c>
      <c r="B27" s="89" t="s">
        <v>64</v>
      </c>
      <c r="C27" s="90">
        <v>103000</v>
      </c>
      <c r="D27" s="90">
        <v>118000</v>
      </c>
      <c r="E27" s="90">
        <f>58711+6455+644</f>
        <v>65810</v>
      </c>
      <c r="F27" s="154">
        <f t="shared" si="0"/>
        <v>0.55771186440677967</v>
      </c>
    </row>
    <row r="28" spans="1:6">
      <c r="A28" s="88" t="s">
        <v>65</v>
      </c>
      <c r="B28" s="89" t="s">
        <v>66</v>
      </c>
      <c r="C28" s="90">
        <v>274000</v>
      </c>
      <c r="D28" s="90">
        <v>264000</v>
      </c>
      <c r="E28" s="90">
        <f>23569.17+59564.93+15305.25+232.88</f>
        <v>98672.23000000001</v>
      </c>
      <c r="F28" s="154">
        <f t="shared" si="0"/>
        <v>0.37375844696969701</v>
      </c>
    </row>
    <row r="29" spans="1:6">
      <c r="A29" s="88" t="s">
        <v>67</v>
      </c>
      <c r="B29" s="89" t="s">
        <v>68</v>
      </c>
      <c r="C29" s="90">
        <v>371000</v>
      </c>
      <c r="D29" s="90">
        <v>421000</v>
      </c>
      <c r="E29" s="90">
        <f>27752.48+52376.56+41043.8+12992.79+2632.5+8430+11113.94+63</f>
        <v>156405.07</v>
      </c>
      <c r="F29" s="154">
        <f t="shared" si="0"/>
        <v>0.37150847980997626</v>
      </c>
    </row>
    <row r="30" spans="1:6">
      <c r="A30" s="88" t="s">
        <v>69</v>
      </c>
      <c r="B30" s="89" t="s">
        <v>70</v>
      </c>
      <c r="C30" s="90">
        <v>37600</v>
      </c>
      <c r="D30" s="90">
        <v>40300</v>
      </c>
      <c r="E30" s="90">
        <f>14781.24+3000+800+960+2284.38</f>
        <v>21825.62</v>
      </c>
      <c r="F30" s="154">
        <f t="shared" si="0"/>
        <v>0.54157866004962774</v>
      </c>
    </row>
    <row r="31" spans="1:6">
      <c r="A31" s="122" t="s">
        <v>71</v>
      </c>
      <c r="B31" s="123" t="s">
        <v>72</v>
      </c>
      <c r="C31" s="124">
        <v>10400</v>
      </c>
      <c r="D31" s="124">
        <v>11700</v>
      </c>
      <c r="E31" s="124">
        <f>E32</f>
        <v>7542.7</v>
      </c>
      <c r="F31" s="158">
        <f t="shared" si="0"/>
        <v>0.64467521367521363</v>
      </c>
    </row>
    <row r="32" spans="1:6">
      <c r="A32" s="88" t="s">
        <v>73</v>
      </c>
      <c r="B32" s="89" t="s">
        <v>74</v>
      </c>
      <c r="C32" s="90">
        <v>10400</v>
      </c>
      <c r="D32" s="90">
        <v>11700</v>
      </c>
      <c r="E32" s="90">
        <v>7542.7</v>
      </c>
      <c r="F32" s="154">
        <f t="shared" si="0"/>
        <v>0.64467521367521363</v>
      </c>
    </row>
    <row r="33" spans="1:6">
      <c r="A33" s="119" t="s">
        <v>143</v>
      </c>
      <c r="B33" s="120" t="s">
        <v>144</v>
      </c>
      <c r="C33" s="121">
        <v>230000</v>
      </c>
      <c r="D33" s="121">
        <v>246268</v>
      </c>
      <c r="E33" s="121">
        <f>E34+E36</f>
        <v>9590</v>
      </c>
      <c r="F33" s="159">
        <f t="shared" si="0"/>
        <v>3.8941315964721362E-2</v>
      </c>
    </row>
    <row r="34" spans="1:6">
      <c r="A34" s="85" t="s">
        <v>61</v>
      </c>
      <c r="B34" s="86" t="s">
        <v>62</v>
      </c>
      <c r="C34" s="87">
        <v>0</v>
      </c>
      <c r="D34" s="87">
        <v>16268</v>
      </c>
      <c r="E34" s="87">
        <f>E35</f>
        <v>9590</v>
      </c>
      <c r="F34" s="158">
        <f t="shared" si="0"/>
        <v>0.58950086058519791</v>
      </c>
    </row>
    <row r="35" spans="1:6">
      <c r="A35" s="125" t="s">
        <v>67</v>
      </c>
      <c r="B35" s="126" t="s">
        <v>68</v>
      </c>
      <c r="C35" s="127">
        <v>0</v>
      </c>
      <c r="D35" s="127">
        <v>16268</v>
      </c>
      <c r="E35" s="127">
        <v>9590</v>
      </c>
      <c r="F35" s="154">
        <f t="shared" si="0"/>
        <v>0.58950086058519791</v>
      </c>
    </row>
    <row r="36" spans="1:6">
      <c r="A36" s="122" t="s">
        <v>75</v>
      </c>
      <c r="B36" s="123" t="s">
        <v>76</v>
      </c>
      <c r="C36" s="124">
        <v>230000</v>
      </c>
      <c r="D36" s="124">
        <v>230000</v>
      </c>
      <c r="E36" s="124">
        <f>E37</f>
        <v>0</v>
      </c>
      <c r="F36" s="158">
        <f t="shared" si="0"/>
        <v>0</v>
      </c>
    </row>
    <row r="37" spans="1:6">
      <c r="A37" s="88" t="s">
        <v>77</v>
      </c>
      <c r="B37" s="89" t="s">
        <v>78</v>
      </c>
      <c r="C37" s="90">
        <v>230000</v>
      </c>
      <c r="D37" s="90">
        <v>230000</v>
      </c>
      <c r="E37" s="87">
        <v>0</v>
      </c>
      <c r="F37" s="154">
        <f t="shared" si="0"/>
        <v>0</v>
      </c>
    </row>
    <row r="38" spans="1:6">
      <c r="A38" s="134" t="s">
        <v>145</v>
      </c>
      <c r="B38" s="135" t="s">
        <v>146</v>
      </c>
      <c r="C38" s="136">
        <v>15060600</v>
      </c>
      <c r="D38" s="136">
        <v>15543600</v>
      </c>
      <c r="E38" s="136">
        <f>E39</f>
        <v>6817106.1299999999</v>
      </c>
      <c r="F38" s="157">
        <f t="shared" si="0"/>
        <v>0.438579616691114</v>
      </c>
    </row>
    <row r="39" spans="1:6">
      <c r="A39" s="119" t="s">
        <v>143</v>
      </c>
      <c r="B39" s="120" t="s">
        <v>144</v>
      </c>
      <c r="C39" s="121">
        <v>15060600</v>
      </c>
      <c r="D39" s="121">
        <v>15543600</v>
      </c>
      <c r="E39" s="121">
        <f>E40+E44</f>
        <v>6817106.1299999999</v>
      </c>
      <c r="F39" s="159">
        <f t="shared" si="0"/>
        <v>0.438579616691114</v>
      </c>
    </row>
    <row r="40" spans="1:6">
      <c r="A40" s="85" t="s">
        <v>53</v>
      </c>
      <c r="B40" s="86" t="s">
        <v>54</v>
      </c>
      <c r="C40" s="87">
        <v>14600000</v>
      </c>
      <c r="D40" s="87">
        <v>15075000</v>
      </c>
      <c r="E40" s="87">
        <f>E41+E42+E43</f>
        <v>6601299.1299999999</v>
      </c>
      <c r="F40" s="158">
        <f t="shared" si="0"/>
        <v>0.4378971230514096</v>
      </c>
    </row>
    <row r="41" spans="1:6">
      <c r="A41" s="88" t="s">
        <v>55</v>
      </c>
      <c r="B41" s="89" t="s">
        <v>56</v>
      </c>
      <c r="C41" s="90">
        <v>12320000</v>
      </c>
      <c r="D41" s="90">
        <v>12555000</v>
      </c>
      <c r="E41" s="90">
        <f>5291748.03+149384.34+58699.84</f>
        <v>5499832.21</v>
      </c>
      <c r="F41" s="154">
        <f t="shared" si="0"/>
        <v>0.43805911668657904</v>
      </c>
    </row>
    <row r="42" spans="1:6">
      <c r="A42" s="88" t="s">
        <v>57</v>
      </c>
      <c r="B42" s="89" t="s">
        <v>58</v>
      </c>
      <c r="C42" s="90">
        <v>480000</v>
      </c>
      <c r="D42" s="90">
        <v>520000</v>
      </c>
      <c r="E42" s="90">
        <v>214274.01</v>
      </c>
      <c r="F42" s="154">
        <f t="shared" si="0"/>
        <v>0.41206540384615387</v>
      </c>
    </row>
    <row r="43" spans="1:6">
      <c r="A43" s="125" t="s">
        <v>59</v>
      </c>
      <c r="B43" s="126" t="s">
        <v>60</v>
      </c>
      <c r="C43" s="127">
        <v>1800000</v>
      </c>
      <c r="D43" s="127">
        <v>2000000</v>
      </c>
      <c r="E43" s="127">
        <v>887192.91</v>
      </c>
      <c r="F43" s="154">
        <f t="shared" si="0"/>
        <v>0.443596455</v>
      </c>
    </row>
    <row r="44" spans="1:6">
      <c r="A44" s="122" t="s">
        <v>61</v>
      </c>
      <c r="B44" s="123" t="s">
        <v>62</v>
      </c>
      <c r="C44" s="124">
        <v>460600</v>
      </c>
      <c r="D44" s="124">
        <v>468600</v>
      </c>
      <c r="E44" s="124">
        <f>E45+E46</f>
        <v>215807</v>
      </c>
      <c r="F44" s="158">
        <f t="shared" si="0"/>
        <v>0.46053563807084935</v>
      </c>
    </row>
    <row r="45" spans="1:6">
      <c r="A45" s="88" t="s">
        <v>63</v>
      </c>
      <c r="B45" s="89" t="s">
        <v>64</v>
      </c>
      <c r="C45" s="90">
        <v>430000</v>
      </c>
      <c r="D45" s="90">
        <v>435000</v>
      </c>
      <c r="E45" s="90">
        <v>199194.5</v>
      </c>
      <c r="F45" s="154">
        <f t="shared" si="0"/>
        <v>0.45791839080459767</v>
      </c>
    </row>
    <row r="46" spans="1:6">
      <c r="A46" s="88" t="s">
        <v>69</v>
      </c>
      <c r="B46" s="89" t="s">
        <v>70</v>
      </c>
      <c r="C46" s="90">
        <v>30600</v>
      </c>
      <c r="D46" s="90">
        <v>33600</v>
      </c>
      <c r="E46" s="90">
        <v>16612.5</v>
      </c>
      <c r="F46" s="154">
        <f t="shared" si="0"/>
        <v>0.49441964285714285</v>
      </c>
    </row>
    <row r="47" spans="1:6">
      <c r="A47" s="134" t="s">
        <v>147</v>
      </c>
      <c r="B47" s="135" t="s">
        <v>148</v>
      </c>
      <c r="C47" s="136">
        <v>375200</v>
      </c>
      <c r="D47" s="136">
        <v>387468</v>
      </c>
      <c r="E47" s="136">
        <f>E48+E54+E57</f>
        <v>40430.79</v>
      </c>
      <c r="F47" s="157">
        <f t="shared" si="0"/>
        <v>0.10434613955216947</v>
      </c>
    </row>
    <row r="48" spans="1:6">
      <c r="A48" s="119" t="s">
        <v>137</v>
      </c>
      <c r="B48" s="120" t="s">
        <v>138</v>
      </c>
      <c r="C48" s="121">
        <v>98200</v>
      </c>
      <c r="D48" s="121">
        <v>98200</v>
      </c>
      <c r="E48" s="121">
        <f>E49+E51</f>
        <v>40337.040000000001</v>
      </c>
      <c r="F48" s="159">
        <f t="shared" si="0"/>
        <v>0.41076415478615075</v>
      </c>
    </row>
    <row r="49" spans="1:6">
      <c r="A49" s="122" t="s">
        <v>61</v>
      </c>
      <c r="B49" s="123" t="s">
        <v>62</v>
      </c>
      <c r="C49" s="124">
        <v>3000</v>
      </c>
      <c r="D49" s="124">
        <v>3000</v>
      </c>
      <c r="E49" s="124">
        <f>E50</f>
        <v>0</v>
      </c>
      <c r="F49" s="158">
        <f t="shared" si="0"/>
        <v>0</v>
      </c>
    </row>
    <row r="50" spans="1:6">
      <c r="A50" s="88" t="s">
        <v>67</v>
      </c>
      <c r="B50" s="89" t="s">
        <v>68</v>
      </c>
      <c r="C50" s="90">
        <v>3000</v>
      </c>
      <c r="D50" s="90">
        <v>3000</v>
      </c>
      <c r="E50" s="90">
        <v>0</v>
      </c>
      <c r="F50" s="154">
        <f t="shared" si="0"/>
        <v>0</v>
      </c>
    </row>
    <row r="51" spans="1:6">
      <c r="A51" s="85" t="s">
        <v>89</v>
      </c>
      <c r="B51" s="86" t="s">
        <v>81</v>
      </c>
      <c r="C51" s="87">
        <v>95200</v>
      </c>
      <c r="D51" s="87">
        <v>95200</v>
      </c>
      <c r="E51" s="87">
        <f>E52+E53</f>
        <v>40337.040000000001</v>
      </c>
      <c r="F51" s="158">
        <f t="shared" si="0"/>
        <v>0.42370840336134452</v>
      </c>
    </row>
    <row r="52" spans="1:6">
      <c r="A52" s="88" t="s">
        <v>82</v>
      </c>
      <c r="B52" s="89" t="s">
        <v>83</v>
      </c>
      <c r="C52" s="90">
        <v>69000</v>
      </c>
      <c r="D52" s="90">
        <v>69000</v>
      </c>
      <c r="E52" s="90">
        <f>11975.94+4152.24</f>
        <v>16128.18</v>
      </c>
      <c r="F52" s="154">
        <f t="shared" si="0"/>
        <v>0.23374173913043478</v>
      </c>
    </row>
    <row r="53" spans="1:6">
      <c r="A53" s="88" t="s">
        <v>84</v>
      </c>
      <c r="B53" s="89" t="s">
        <v>85</v>
      </c>
      <c r="C53" s="90">
        <v>26200</v>
      </c>
      <c r="D53" s="90">
        <v>26200</v>
      </c>
      <c r="E53" s="90">
        <v>24208.86</v>
      </c>
      <c r="F53" s="154">
        <f t="shared" si="0"/>
        <v>0.92400229007633594</v>
      </c>
    </row>
    <row r="54" spans="1:6">
      <c r="A54" s="82" t="s">
        <v>139</v>
      </c>
      <c r="B54" s="83" t="s">
        <v>140</v>
      </c>
      <c r="C54" s="84">
        <v>8000</v>
      </c>
      <c r="D54" s="84">
        <v>20268</v>
      </c>
      <c r="E54" s="84">
        <f>E55</f>
        <v>93.75</v>
      </c>
      <c r="F54" s="159">
        <f t="shared" si="0"/>
        <v>4.6255180580224986E-3</v>
      </c>
    </row>
    <row r="55" spans="1:6">
      <c r="A55" s="96" t="s">
        <v>61</v>
      </c>
      <c r="B55" s="86" t="s">
        <v>62</v>
      </c>
      <c r="C55" s="87">
        <v>8000</v>
      </c>
      <c r="D55" s="87">
        <v>20268</v>
      </c>
      <c r="E55" s="87">
        <f>E56</f>
        <v>93.75</v>
      </c>
      <c r="F55" s="158">
        <f t="shared" si="0"/>
        <v>4.6255180580224986E-3</v>
      </c>
    </row>
    <row r="56" spans="1:6">
      <c r="A56" s="88" t="s">
        <v>67</v>
      </c>
      <c r="B56" s="89" t="s">
        <v>68</v>
      </c>
      <c r="C56" s="90">
        <v>8000</v>
      </c>
      <c r="D56" s="90">
        <v>20268</v>
      </c>
      <c r="E56" s="90">
        <v>93.75</v>
      </c>
      <c r="F56" s="154">
        <f t="shared" si="0"/>
        <v>4.6255180580224986E-3</v>
      </c>
    </row>
    <row r="57" spans="1:6">
      <c r="A57" s="116" t="s">
        <v>143</v>
      </c>
      <c r="B57" s="117" t="s">
        <v>144</v>
      </c>
      <c r="C57" s="118">
        <v>269000</v>
      </c>
      <c r="D57" s="118">
        <v>269000</v>
      </c>
      <c r="E57" s="118">
        <f>E58</f>
        <v>0</v>
      </c>
      <c r="F57" s="159">
        <f t="shared" si="0"/>
        <v>0</v>
      </c>
    </row>
    <row r="58" spans="1:6">
      <c r="A58" s="122" t="s">
        <v>89</v>
      </c>
      <c r="B58" s="123" t="s">
        <v>81</v>
      </c>
      <c r="C58" s="124">
        <v>269000</v>
      </c>
      <c r="D58" s="124">
        <v>269000</v>
      </c>
      <c r="E58" s="124">
        <f>E59</f>
        <v>0</v>
      </c>
      <c r="F58" s="158">
        <f t="shared" si="0"/>
        <v>0</v>
      </c>
    </row>
    <row r="59" spans="1:6">
      <c r="A59" s="88" t="s">
        <v>84</v>
      </c>
      <c r="B59" s="89" t="s">
        <v>85</v>
      </c>
      <c r="C59" s="90">
        <v>269000</v>
      </c>
      <c r="D59" s="90">
        <v>269000</v>
      </c>
      <c r="E59" s="90">
        <v>0</v>
      </c>
      <c r="F59" s="154">
        <f t="shared" si="0"/>
        <v>0</v>
      </c>
    </row>
    <row r="60" spans="1:6">
      <c r="A60" s="137" t="s">
        <v>149</v>
      </c>
      <c r="B60" s="138" t="s">
        <v>150</v>
      </c>
      <c r="C60" s="139">
        <v>3589660</v>
      </c>
      <c r="D60" s="139">
        <v>3935009</v>
      </c>
      <c r="E60" s="139">
        <f>E61+E89+E111+E138+E144+E148+E158+E173</f>
        <v>1418516.42</v>
      </c>
      <c r="F60" s="152">
        <f t="shared" si="0"/>
        <v>0.3604861945677888</v>
      </c>
    </row>
    <row r="61" spans="1:6">
      <c r="A61" s="134" t="s">
        <v>151</v>
      </c>
      <c r="B61" s="135" t="s">
        <v>152</v>
      </c>
      <c r="C61" s="136">
        <v>104760</v>
      </c>
      <c r="D61" s="136">
        <v>128073</v>
      </c>
      <c r="E61" s="136">
        <f>E62+E68+E72+E80</f>
        <v>22983.59</v>
      </c>
      <c r="F61" s="157">
        <f t="shared" si="0"/>
        <v>0.1794569503330132</v>
      </c>
    </row>
    <row r="62" spans="1:6">
      <c r="A62" s="119" t="s">
        <v>137</v>
      </c>
      <c r="B62" s="120" t="s">
        <v>138</v>
      </c>
      <c r="C62" s="121">
        <v>14700</v>
      </c>
      <c r="D62" s="121">
        <v>24900</v>
      </c>
      <c r="E62" s="121">
        <f>E63+E66</f>
        <v>2000</v>
      </c>
      <c r="F62" s="159">
        <f t="shared" si="0"/>
        <v>8.0321285140562249E-2</v>
      </c>
    </row>
    <row r="63" spans="1:6">
      <c r="A63" s="122" t="s">
        <v>53</v>
      </c>
      <c r="B63" s="123" t="s">
        <v>54</v>
      </c>
      <c r="C63" s="124">
        <v>2700</v>
      </c>
      <c r="D63" s="124">
        <v>10900</v>
      </c>
      <c r="E63" s="124">
        <f>E64+E65</f>
        <v>0</v>
      </c>
      <c r="F63" s="158">
        <f t="shared" si="0"/>
        <v>0</v>
      </c>
    </row>
    <row r="64" spans="1:6">
      <c r="A64" s="88" t="s">
        <v>55</v>
      </c>
      <c r="B64" s="89" t="s">
        <v>56</v>
      </c>
      <c r="C64" s="90">
        <v>1500</v>
      </c>
      <c r="D64" s="90">
        <v>6500</v>
      </c>
      <c r="E64" s="90">
        <v>0</v>
      </c>
      <c r="F64" s="154">
        <f t="shared" si="0"/>
        <v>0</v>
      </c>
    </row>
    <row r="65" spans="1:6">
      <c r="A65" s="88" t="s">
        <v>59</v>
      </c>
      <c r="B65" s="89" t="s">
        <v>60</v>
      </c>
      <c r="C65" s="90">
        <v>1200</v>
      </c>
      <c r="D65" s="90">
        <v>4400</v>
      </c>
      <c r="E65" s="90">
        <v>0</v>
      </c>
      <c r="F65" s="154">
        <f t="shared" si="0"/>
        <v>0</v>
      </c>
    </row>
    <row r="66" spans="1:6">
      <c r="A66" s="85" t="s">
        <v>61</v>
      </c>
      <c r="B66" s="86" t="s">
        <v>62</v>
      </c>
      <c r="C66" s="87">
        <v>12000</v>
      </c>
      <c r="D66" s="87">
        <v>14000</v>
      </c>
      <c r="E66" s="87">
        <f>E67</f>
        <v>2000</v>
      </c>
      <c r="F66" s="158">
        <f t="shared" si="0"/>
        <v>0.14285714285714285</v>
      </c>
    </row>
    <row r="67" spans="1:6">
      <c r="A67" s="125" t="s">
        <v>67</v>
      </c>
      <c r="B67" s="126" t="s">
        <v>68</v>
      </c>
      <c r="C67" s="127">
        <v>12000</v>
      </c>
      <c r="D67" s="127">
        <v>14000</v>
      </c>
      <c r="E67" s="127">
        <v>2000</v>
      </c>
      <c r="F67" s="154">
        <f t="shared" si="0"/>
        <v>0.14285714285714285</v>
      </c>
    </row>
    <row r="68" spans="1:6">
      <c r="A68" s="119" t="s">
        <v>139</v>
      </c>
      <c r="B68" s="120" t="s">
        <v>140</v>
      </c>
      <c r="C68" s="121">
        <v>6000</v>
      </c>
      <c r="D68" s="121">
        <v>10000</v>
      </c>
      <c r="E68" s="121">
        <f>E69</f>
        <v>174.45</v>
      </c>
      <c r="F68" s="159">
        <f t="shared" si="0"/>
        <v>1.7444999999999999E-2</v>
      </c>
    </row>
    <row r="69" spans="1:6">
      <c r="A69" s="85" t="s">
        <v>61</v>
      </c>
      <c r="B69" s="86" t="s">
        <v>62</v>
      </c>
      <c r="C69" s="87">
        <v>6000</v>
      </c>
      <c r="D69" s="87">
        <v>10000</v>
      </c>
      <c r="E69" s="87">
        <f>E70+E71</f>
        <v>174.45</v>
      </c>
      <c r="F69" s="158">
        <f t="shared" si="0"/>
        <v>1.7444999999999999E-2</v>
      </c>
    </row>
    <row r="70" spans="1:6">
      <c r="A70" s="88" t="s">
        <v>63</v>
      </c>
      <c r="B70" s="89" t="s">
        <v>64</v>
      </c>
      <c r="C70" s="90">
        <v>1000</v>
      </c>
      <c r="D70" s="90">
        <v>5000</v>
      </c>
      <c r="E70" s="90">
        <v>0</v>
      </c>
      <c r="F70" s="154">
        <f t="shared" si="0"/>
        <v>0</v>
      </c>
    </row>
    <row r="71" spans="1:6">
      <c r="A71" s="88" t="s">
        <v>65</v>
      </c>
      <c r="B71" s="89" t="s">
        <v>66</v>
      </c>
      <c r="C71" s="90">
        <v>5000</v>
      </c>
      <c r="D71" s="90">
        <v>5000</v>
      </c>
      <c r="E71" s="90">
        <v>174.45</v>
      </c>
      <c r="F71" s="154">
        <f>E71/D71</f>
        <v>3.4889999999999997E-2</v>
      </c>
    </row>
    <row r="72" spans="1:6">
      <c r="A72" s="119" t="s">
        <v>143</v>
      </c>
      <c r="B72" s="120" t="s">
        <v>144</v>
      </c>
      <c r="C72" s="121">
        <v>48000</v>
      </c>
      <c r="D72" s="121">
        <v>54000</v>
      </c>
      <c r="E72" s="121">
        <f>E73+E78</f>
        <v>8293.5299999999988</v>
      </c>
      <c r="F72" s="159">
        <f t="shared" si="0"/>
        <v>0.15358388888888888</v>
      </c>
    </row>
    <row r="73" spans="1:6">
      <c r="A73" s="85" t="s">
        <v>61</v>
      </c>
      <c r="B73" s="86" t="s">
        <v>62</v>
      </c>
      <c r="C73" s="87">
        <v>48000</v>
      </c>
      <c r="D73" s="87">
        <v>54000</v>
      </c>
      <c r="E73" s="87">
        <f>E74+E75+E76+E77</f>
        <v>8293.5299999999988</v>
      </c>
      <c r="F73" s="158">
        <f t="shared" si="0"/>
        <v>0.15358388888888888</v>
      </c>
    </row>
    <row r="74" spans="1:6">
      <c r="A74" s="88" t="s">
        <v>63</v>
      </c>
      <c r="B74" s="89" t="s">
        <v>64</v>
      </c>
      <c r="C74" s="90">
        <v>5000</v>
      </c>
      <c r="D74" s="90">
        <v>5000</v>
      </c>
      <c r="E74" s="90">
        <v>1190</v>
      </c>
      <c r="F74" s="154">
        <f t="shared" si="0"/>
        <v>0.23799999999999999</v>
      </c>
    </row>
    <row r="75" spans="1:6">
      <c r="A75" s="88" t="s">
        <v>65</v>
      </c>
      <c r="B75" s="89" t="s">
        <v>66</v>
      </c>
      <c r="C75" s="90">
        <v>6000</v>
      </c>
      <c r="D75" s="90">
        <v>8000</v>
      </c>
      <c r="E75" s="90">
        <v>4799</v>
      </c>
      <c r="F75" s="154">
        <f t="shared" si="0"/>
        <v>0.59987500000000005</v>
      </c>
    </row>
    <row r="76" spans="1:6">
      <c r="A76" s="88" t="s">
        <v>67</v>
      </c>
      <c r="B76" s="89" t="s">
        <v>68</v>
      </c>
      <c r="C76" s="90">
        <v>17000</v>
      </c>
      <c r="D76" s="90">
        <v>21000</v>
      </c>
      <c r="E76" s="90">
        <f>1375+929.53</f>
        <v>2304.5299999999997</v>
      </c>
      <c r="F76" s="154">
        <f t="shared" si="0"/>
        <v>0.1097395238095238</v>
      </c>
    </row>
    <row r="77" spans="1:6">
      <c r="A77" s="88" t="s">
        <v>69</v>
      </c>
      <c r="B77" s="89" t="s">
        <v>70</v>
      </c>
      <c r="C77" s="90">
        <v>20000</v>
      </c>
      <c r="D77" s="90">
        <v>20000</v>
      </c>
      <c r="E77" s="90">
        <v>0</v>
      </c>
      <c r="F77" s="154">
        <f t="shared" si="0"/>
        <v>0</v>
      </c>
    </row>
    <row r="78" spans="1:6">
      <c r="A78" s="85" t="s">
        <v>153</v>
      </c>
      <c r="B78" s="86" t="s">
        <v>154</v>
      </c>
      <c r="C78" s="87">
        <v>0</v>
      </c>
      <c r="D78" s="87">
        <v>4000</v>
      </c>
      <c r="E78" s="87">
        <f>E79</f>
        <v>0</v>
      </c>
      <c r="F78" s="158">
        <f t="shared" ref="F78:F141" si="1">E78/D78</f>
        <v>0</v>
      </c>
    </row>
    <row r="79" spans="1:6">
      <c r="A79" s="97">
        <v>366</v>
      </c>
      <c r="B79" s="89" t="s">
        <v>155</v>
      </c>
      <c r="C79" s="90">
        <v>0</v>
      </c>
      <c r="D79" s="90">
        <v>4000</v>
      </c>
      <c r="E79" s="90">
        <v>0</v>
      </c>
      <c r="F79" s="154">
        <f t="shared" si="1"/>
        <v>0</v>
      </c>
    </row>
    <row r="80" spans="1:6">
      <c r="A80" s="119" t="s">
        <v>156</v>
      </c>
      <c r="B80" s="120" t="s">
        <v>157</v>
      </c>
      <c r="C80" s="121">
        <v>36060</v>
      </c>
      <c r="D80" s="121">
        <v>35173</v>
      </c>
      <c r="E80" s="121">
        <f>E81+E84</f>
        <v>12515.61</v>
      </c>
      <c r="F80" s="159">
        <f t="shared" si="1"/>
        <v>0.35583004008756719</v>
      </c>
    </row>
    <row r="81" spans="1:7">
      <c r="A81" s="122" t="s">
        <v>53</v>
      </c>
      <c r="B81" s="123" t="s">
        <v>54</v>
      </c>
      <c r="C81" s="124">
        <v>1900</v>
      </c>
      <c r="D81" s="124">
        <v>1900</v>
      </c>
      <c r="E81" s="124">
        <f>E82+E83</f>
        <v>728.12</v>
      </c>
      <c r="F81" s="158">
        <f t="shared" si="1"/>
        <v>0.38322105263157896</v>
      </c>
    </row>
    <row r="82" spans="1:7">
      <c r="A82" s="125" t="s">
        <v>55</v>
      </c>
      <c r="B82" s="126" t="s">
        <v>56</v>
      </c>
      <c r="C82" s="127">
        <v>1500</v>
      </c>
      <c r="D82" s="127">
        <v>1500</v>
      </c>
      <c r="E82" s="127">
        <v>625</v>
      </c>
      <c r="F82" s="154">
        <f t="shared" si="1"/>
        <v>0.41666666666666669</v>
      </c>
    </row>
    <row r="83" spans="1:7">
      <c r="A83" s="88" t="s">
        <v>59</v>
      </c>
      <c r="B83" s="89" t="s">
        <v>60</v>
      </c>
      <c r="C83" s="90">
        <v>400</v>
      </c>
      <c r="D83" s="90">
        <v>400</v>
      </c>
      <c r="E83" s="90">
        <v>103.12</v>
      </c>
      <c r="F83" s="154">
        <f t="shared" si="1"/>
        <v>0.25780000000000003</v>
      </c>
    </row>
    <row r="84" spans="1:7">
      <c r="A84" s="85" t="s">
        <v>61</v>
      </c>
      <c r="B84" s="86" t="s">
        <v>62</v>
      </c>
      <c r="C84" s="87">
        <v>34160</v>
      </c>
      <c r="D84" s="87">
        <v>33273</v>
      </c>
      <c r="E84" s="87">
        <f>E85+E86+E87+E88</f>
        <v>11787.49</v>
      </c>
      <c r="F84" s="158">
        <f t="shared" si="1"/>
        <v>0.35426592131758483</v>
      </c>
    </row>
    <row r="85" spans="1:7">
      <c r="A85" s="88" t="s">
        <v>63</v>
      </c>
      <c r="B85" s="89" t="s">
        <v>64</v>
      </c>
      <c r="C85" s="90">
        <v>11060</v>
      </c>
      <c r="D85" s="90">
        <v>11060</v>
      </c>
      <c r="E85" s="90">
        <f>1800</f>
        <v>1800</v>
      </c>
      <c r="F85" s="154">
        <f t="shared" si="1"/>
        <v>0.16274864376130199</v>
      </c>
    </row>
    <row r="86" spans="1:7">
      <c r="A86" s="88" t="s">
        <v>65</v>
      </c>
      <c r="B86" s="89" t="s">
        <v>66</v>
      </c>
      <c r="C86" s="90">
        <v>15100</v>
      </c>
      <c r="D86" s="90">
        <v>12213</v>
      </c>
      <c r="E86" s="90">
        <v>5487.5</v>
      </c>
      <c r="F86" s="154">
        <f t="shared" si="1"/>
        <v>0.44931630230082698</v>
      </c>
    </row>
    <row r="87" spans="1:7">
      <c r="A87" s="88" t="s">
        <v>67</v>
      </c>
      <c r="B87" s="89" t="s">
        <v>68</v>
      </c>
      <c r="C87" s="90">
        <v>1000</v>
      </c>
      <c r="D87" s="90">
        <v>3000</v>
      </c>
      <c r="E87" s="90">
        <v>2000</v>
      </c>
      <c r="F87" s="154">
        <f t="shared" si="1"/>
        <v>0.66666666666666663</v>
      </c>
    </row>
    <row r="88" spans="1:7">
      <c r="A88" s="88" t="s">
        <v>69</v>
      </c>
      <c r="B88" s="89" t="s">
        <v>70</v>
      </c>
      <c r="C88" s="90">
        <v>7000</v>
      </c>
      <c r="D88" s="90">
        <v>7000</v>
      </c>
      <c r="E88" s="90">
        <v>2499.9899999999998</v>
      </c>
      <c r="F88" s="154">
        <f t="shared" si="1"/>
        <v>0.35714142857142855</v>
      </c>
    </row>
    <row r="89" spans="1:7">
      <c r="A89" s="134" t="s">
        <v>158</v>
      </c>
      <c r="B89" s="135" t="s">
        <v>159</v>
      </c>
      <c r="C89" s="136">
        <v>1971200</v>
      </c>
      <c r="D89" s="136">
        <v>2110741</v>
      </c>
      <c r="E89" s="136">
        <f>E90+E98+E108</f>
        <v>755714.01</v>
      </c>
      <c r="F89" s="157">
        <f t="shared" si="1"/>
        <v>0.35803256297196101</v>
      </c>
    </row>
    <row r="90" spans="1:7">
      <c r="A90" s="82" t="s">
        <v>137</v>
      </c>
      <c r="B90" s="83" t="s">
        <v>138</v>
      </c>
      <c r="C90" s="84">
        <v>1176000</v>
      </c>
      <c r="D90" s="84">
        <v>1221000</v>
      </c>
      <c r="E90" s="84">
        <f>E91+E95</f>
        <v>507070.50000000006</v>
      </c>
      <c r="F90" s="159">
        <f t="shared" si="1"/>
        <v>0.41529115479115486</v>
      </c>
      <c r="G90" s="146"/>
    </row>
    <row r="91" spans="1:7">
      <c r="A91" s="85" t="s">
        <v>53</v>
      </c>
      <c r="B91" s="86" t="s">
        <v>54</v>
      </c>
      <c r="C91" s="87">
        <v>928000</v>
      </c>
      <c r="D91" s="87">
        <v>943000</v>
      </c>
      <c r="E91" s="87">
        <f>E92+E93+E94</f>
        <v>337696.75000000006</v>
      </c>
      <c r="F91" s="158">
        <f t="shared" si="1"/>
        <v>0.35810896076352072</v>
      </c>
    </row>
    <row r="92" spans="1:7">
      <c r="A92" s="88" t="s">
        <v>55</v>
      </c>
      <c r="B92" s="89" t="s">
        <v>56</v>
      </c>
      <c r="C92" s="90">
        <v>772000</v>
      </c>
      <c r="D92" s="90">
        <v>782000</v>
      </c>
      <c r="E92" s="90">
        <f>250747.25+28799.15</f>
        <v>279546.40000000002</v>
      </c>
      <c r="F92" s="154">
        <f t="shared" si="1"/>
        <v>0.35747621483375963</v>
      </c>
    </row>
    <row r="93" spans="1:7">
      <c r="A93" s="88" t="s">
        <v>57</v>
      </c>
      <c r="B93" s="89" t="s">
        <v>58</v>
      </c>
      <c r="C93" s="90">
        <v>26000</v>
      </c>
      <c r="D93" s="90">
        <v>31000</v>
      </c>
      <c r="E93" s="90">
        <v>12025.15</v>
      </c>
      <c r="F93" s="154">
        <f t="shared" si="1"/>
        <v>0.38790806451612903</v>
      </c>
    </row>
    <row r="94" spans="1:7">
      <c r="A94" s="88" t="s">
        <v>59</v>
      </c>
      <c r="B94" s="89" t="s">
        <v>60</v>
      </c>
      <c r="C94" s="90">
        <v>130000</v>
      </c>
      <c r="D94" s="90">
        <v>130000</v>
      </c>
      <c r="E94" s="90">
        <v>46125.2</v>
      </c>
      <c r="F94" s="154">
        <f t="shared" si="1"/>
        <v>0.35480923076923077</v>
      </c>
    </row>
    <row r="95" spans="1:7">
      <c r="A95" s="85" t="s">
        <v>61</v>
      </c>
      <c r="B95" s="86" t="s">
        <v>62</v>
      </c>
      <c r="C95" s="87">
        <v>248000</v>
      </c>
      <c r="D95" s="87">
        <v>278000</v>
      </c>
      <c r="E95" s="87">
        <f>E96+E97</f>
        <v>169373.75</v>
      </c>
      <c r="F95" s="158">
        <f t="shared" si="1"/>
        <v>0.6092580935251799</v>
      </c>
    </row>
    <row r="96" spans="1:7">
      <c r="A96" s="88" t="s">
        <v>63</v>
      </c>
      <c r="B96" s="89" t="s">
        <v>64</v>
      </c>
      <c r="C96" s="90">
        <v>38000</v>
      </c>
      <c r="D96" s="90">
        <v>38000</v>
      </c>
      <c r="E96" s="90">
        <v>8163</v>
      </c>
      <c r="F96" s="154">
        <f t="shared" si="1"/>
        <v>0.21481578947368421</v>
      </c>
    </row>
    <row r="97" spans="1:6">
      <c r="A97" s="88" t="s">
        <v>65</v>
      </c>
      <c r="B97" s="89" t="s">
        <v>66</v>
      </c>
      <c r="C97" s="90">
        <v>210000</v>
      </c>
      <c r="D97" s="90">
        <v>240000</v>
      </c>
      <c r="E97" s="90">
        <v>161210.75</v>
      </c>
      <c r="F97" s="154">
        <f t="shared" si="1"/>
        <v>0.67171145833333334</v>
      </c>
    </row>
    <row r="98" spans="1:6">
      <c r="A98" s="119" t="s">
        <v>160</v>
      </c>
      <c r="B98" s="120" t="s">
        <v>161</v>
      </c>
      <c r="C98" s="121">
        <v>779200</v>
      </c>
      <c r="D98" s="121">
        <v>873741</v>
      </c>
      <c r="E98" s="121">
        <f>E99+E102+E106</f>
        <v>241766.01</v>
      </c>
      <c r="F98" s="159">
        <f t="shared" si="1"/>
        <v>0.27670214628820211</v>
      </c>
    </row>
    <row r="99" spans="1:6">
      <c r="A99" s="85" t="s">
        <v>53</v>
      </c>
      <c r="B99" s="86" t="s">
        <v>54</v>
      </c>
      <c r="C99" s="87">
        <v>127200</v>
      </c>
      <c r="D99" s="87">
        <v>127200</v>
      </c>
      <c r="E99" s="87">
        <f>E100+E101</f>
        <v>0</v>
      </c>
      <c r="F99" s="158">
        <f t="shared" si="1"/>
        <v>0</v>
      </c>
    </row>
    <row r="100" spans="1:6">
      <c r="A100" s="88" t="s">
        <v>55</v>
      </c>
      <c r="B100" s="89" t="s">
        <v>56</v>
      </c>
      <c r="C100" s="90">
        <v>114000</v>
      </c>
      <c r="D100" s="90">
        <v>114000</v>
      </c>
      <c r="E100" s="90">
        <v>0</v>
      </c>
      <c r="F100" s="154">
        <f t="shared" si="1"/>
        <v>0</v>
      </c>
    </row>
    <row r="101" spans="1:6">
      <c r="A101" s="125" t="s">
        <v>59</v>
      </c>
      <c r="B101" s="126" t="s">
        <v>60</v>
      </c>
      <c r="C101" s="127">
        <v>13200</v>
      </c>
      <c r="D101" s="127">
        <v>13200</v>
      </c>
      <c r="E101" s="127">
        <v>0</v>
      </c>
      <c r="F101" s="154">
        <f t="shared" si="1"/>
        <v>0</v>
      </c>
    </row>
    <row r="102" spans="1:6">
      <c r="A102" s="122" t="s">
        <v>61</v>
      </c>
      <c r="B102" s="123" t="s">
        <v>62</v>
      </c>
      <c r="C102" s="124">
        <v>608000</v>
      </c>
      <c r="D102" s="124">
        <v>687541</v>
      </c>
      <c r="E102" s="124">
        <f>E103+E104+E105</f>
        <v>241766.01</v>
      </c>
      <c r="F102" s="158">
        <f t="shared" si="1"/>
        <v>0.35163868045687457</v>
      </c>
    </row>
    <row r="103" spans="1:6">
      <c r="A103" s="88" t="s">
        <v>65</v>
      </c>
      <c r="B103" s="89" t="s">
        <v>66</v>
      </c>
      <c r="C103" s="90">
        <v>602500</v>
      </c>
      <c r="D103" s="90">
        <v>682041</v>
      </c>
      <c r="E103" s="90">
        <v>239866.01</v>
      </c>
      <c r="F103" s="154">
        <f t="shared" si="1"/>
        <v>0.35168854951535172</v>
      </c>
    </row>
    <row r="104" spans="1:6">
      <c r="A104" s="88" t="s">
        <v>67</v>
      </c>
      <c r="B104" s="89" t="s">
        <v>68</v>
      </c>
      <c r="C104" s="90">
        <v>3500</v>
      </c>
      <c r="D104" s="90">
        <v>3500</v>
      </c>
      <c r="E104" s="90">
        <v>0</v>
      </c>
      <c r="F104" s="154">
        <f t="shared" si="1"/>
        <v>0</v>
      </c>
    </row>
    <row r="105" spans="1:6">
      <c r="A105" s="88" t="s">
        <v>69</v>
      </c>
      <c r="B105" s="89" t="s">
        <v>70</v>
      </c>
      <c r="C105" s="90">
        <v>2000</v>
      </c>
      <c r="D105" s="90">
        <v>2000</v>
      </c>
      <c r="E105" s="90">
        <v>1900</v>
      </c>
      <c r="F105" s="154">
        <f t="shared" si="1"/>
        <v>0.95</v>
      </c>
    </row>
    <row r="106" spans="1:6">
      <c r="A106" s="85" t="s">
        <v>89</v>
      </c>
      <c r="B106" s="86" t="s">
        <v>81</v>
      </c>
      <c r="C106" s="87">
        <v>44000</v>
      </c>
      <c r="D106" s="87">
        <v>59000</v>
      </c>
      <c r="E106" s="87">
        <f>E107</f>
        <v>0</v>
      </c>
      <c r="F106" s="158">
        <f t="shared" si="1"/>
        <v>0</v>
      </c>
    </row>
    <row r="107" spans="1:6">
      <c r="A107" s="125" t="s">
        <v>82</v>
      </c>
      <c r="B107" s="126" t="s">
        <v>83</v>
      </c>
      <c r="C107" s="127">
        <v>44000</v>
      </c>
      <c r="D107" s="127">
        <v>59000</v>
      </c>
      <c r="E107" s="127">
        <v>0</v>
      </c>
      <c r="F107" s="154">
        <f t="shared" si="1"/>
        <v>0</v>
      </c>
    </row>
    <row r="108" spans="1:6">
      <c r="A108" s="119" t="s">
        <v>143</v>
      </c>
      <c r="B108" s="120" t="s">
        <v>144</v>
      </c>
      <c r="C108" s="121">
        <v>16000</v>
      </c>
      <c r="D108" s="121">
        <v>16000</v>
      </c>
      <c r="E108" s="121">
        <f>E109</f>
        <v>6877.5</v>
      </c>
      <c r="F108" s="159">
        <f t="shared" si="1"/>
        <v>0.42984375000000002</v>
      </c>
    </row>
    <row r="109" spans="1:6">
      <c r="A109" s="85" t="s">
        <v>61</v>
      </c>
      <c r="B109" s="86" t="s">
        <v>62</v>
      </c>
      <c r="C109" s="87">
        <v>16000</v>
      </c>
      <c r="D109" s="87">
        <v>16000</v>
      </c>
      <c r="E109" s="87">
        <f>E110</f>
        <v>6877.5</v>
      </c>
      <c r="F109" s="158">
        <f t="shared" si="1"/>
        <v>0.42984375000000002</v>
      </c>
    </row>
    <row r="110" spans="1:6">
      <c r="A110" s="88" t="s">
        <v>65</v>
      </c>
      <c r="B110" s="89" t="s">
        <v>66</v>
      </c>
      <c r="C110" s="90">
        <v>16000</v>
      </c>
      <c r="D110" s="90">
        <v>16000</v>
      </c>
      <c r="E110" s="90">
        <v>6877.5</v>
      </c>
      <c r="F110" s="154">
        <f t="shared" si="1"/>
        <v>0.42984375000000002</v>
      </c>
    </row>
    <row r="111" spans="1:6">
      <c r="A111" s="134" t="s">
        <v>162</v>
      </c>
      <c r="B111" s="135" t="s">
        <v>163</v>
      </c>
      <c r="C111" s="136">
        <v>415000</v>
      </c>
      <c r="D111" s="136">
        <v>573592</v>
      </c>
      <c r="E111" s="136">
        <f>E112+E118+E125+E134</f>
        <v>210464.91999999998</v>
      </c>
      <c r="F111" s="157">
        <f t="shared" si="1"/>
        <v>0.36692443409252568</v>
      </c>
    </row>
    <row r="112" spans="1:6">
      <c r="A112" s="119" t="s">
        <v>137</v>
      </c>
      <c r="B112" s="120" t="s">
        <v>138</v>
      </c>
      <c r="C112" s="121">
        <v>22000</v>
      </c>
      <c r="D112" s="121">
        <v>127000</v>
      </c>
      <c r="E112" s="121">
        <f>E113+E116</f>
        <v>4700</v>
      </c>
      <c r="F112" s="159">
        <f t="shared" si="1"/>
        <v>3.7007874015748031E-2</v>
      </c>
    </row>
    <row r="113" spans="1:6">
      <c r="A113" s="85" t="s">
        <v>61</v>
      </c>
      <c r="B113" s="86" t="s">
        <v>62</v>
      </c>
      <c r="C113" s="87">
        <v>17000</v>
      </c>
      <c r="D113" s="87">
        <v>117000</v>
      </c>
      <c r="E113" s="87">
        <f>E114+E115</f>
        <v>3600</v>
      </c>
      <c r="F113" s="158">
        <f t="shared" si="1"/>
        <v>3.0769230769230771E-2</v>
      </c>
    </row>
    <row r="114" spans="1:6">
      <c r="A114" s="88" t="s">
        <v>67</v>
      </c>
      <c r="B114" s="89" t="s">
        <v>68</v>
      </c>
      <c r="C114" s="90">
        <v>0</v>
      </c>
      <c r="D114" s="90">
        <v>100000</v>
      </c>
      <c r="E114" s="90">
        <v>0</v>
      </c>
      <c r="F114" s="154">
        <f t="shared" si="1"/>
        <v>0</v>
      </c>
    </row>
    <row r="115" spans="1:6">
      <c r="A115" s="88" t="s">
        <v>69</v>
      </c>
      <c r="B115" s="89" t="s">
        <v>70</v>
      </c>
      <c r="C115" s="90">
        <v>17000</v>
      </c>
      <c r="D115" s="90">
        <v>17000</v>
      </c>
      <c r="E115" s="90">
        <v>3600</v>
      </c>
      <c r="F115" s="154">
        <f t="shared" si="1"/>
        <v>0.21176470588235294</v>
      </c>
    </row>
    <row r="116" spans="1:6">
      <c r="A116" s="85" t="s">
        <v>75</v>
      </c>
      <c r="B116" s="86" t="s">
        <v>76</v>
      </c>
      <c r="C116" s="87">
        <v>5000</v>
      </c>
      <c r="D116" s="87">
        <v>10000</v>
      </c>
      <c r="E116" s="87">
        <f>E117</f>
        <v>1100</v>
      </c>
      <c r="F116" s="158">
        <f t="shared" si="1"/>
        <v>0.11</v>
      </c>
    </row>
    <row r="117" spans="1:6">
      <c r="A117" s="88" t="s">
        <v>77</v>
      </c>
      <c r="B117" s="89" t="s">
        <v>78</v>
      </c>
      <c r="C117" s="90">
        <v>5000</v>
      </c>
      <c r="D117" s="90">
        <v>10000</v>
      </c>
      <c r="E117" s="90">
        <v>1100</v>
      </c>
      <c r="F117" s="154">
        <f t="shared" si="1"/>
        <v>0.11</v>
      </c>
    </row>
    <row r="118" spans="1:6">
      <c r="A118" s="119" t="s">
        <v>160</v>
      </c>
      <c r="B118" s="120" t="s">
        <v>161</v>
      </c>
      <c r="C118" s="121">
        <v>113000</v>
      </c>
      <c r="D118" s="121">
        <v>113000</v>
      </c>
      <c r="E118" s="121">
        <f>E119+E123</f>
        <v>54293.919999999998</v>
      </c>
      <c r="F118" s="153">
        <f t="shared" si="1"/>
        <v>0.48047716814159291</v>
      </c>
    </row>
    <row r="119" spans="1:6">
      <c r="A119" s="140" t="s">
        <v>61</v>
      </c>
      <c r="B119" s="141" t="s">
        <v>62</v>
      </c>
      <c r="C119" s="142">
        <v>108000</v>
      </c>
      <c r="D119" s="142">
        <v>108000</v>
      </c>
      <c r="E119" s="142">
        <f>E120+E121+E122</f>
        <v>51880</v>
      </c>
      <c r="F119" s="158">
        <f t="shared" si="1"/>
        <v>0.48037037037037039</v>
      </c>
    </row>
    <row r="120" spans="1:6">
      <c r="A120" s="125" t="s">
        <v>65</v>
      </c>
      <c r="B120" s="126" t="s">
        <v>66</v>
      </c>
      <c r="C120" s="127">
        <v>15000</v>
      </c>
      <c r="D120" s="127">
        <v>15000</v>
      </c>
      <c r="E120" s="127">
        <v>0</v>
      </c>
      <c r="F120" s="154">
        <f t="shared" si="1"/>
        <v>0</v>
      </c>
    </row>
    <row r="121" spans="1:6">
      <c r="A121" s="143" t="s">
        <v>67</v>
      </c>
      <c r="B121" s="144" t="s">
        <v>68</v>
      </c>
      <c r="C121" s="145">
        <v>85000</v>
      </c>
      <c r="D121" s="145">
        <v>85000</v>
      </c>
      <c r="E121" s="145">
        <f>44230+7650</f>
        <v>51880</v>
      </c>
      <c r="F121" s="154">
        <f t="shared" si="1"/>
        <v>0.61035294117647054</v>
      </c>
    </row>
    <row r="122" spans="1:6">
      <c r="A122" s="88" t="s">
        <v>69</v>
      </c>
      <c r="B122" s="89" t="s">
        <v>70</v>
      </c>
      <c r="C122" s="90">
        <v>8000</v>
      </c>
      <c r="D122" s="90">
        <v>8000</v>
      </c>
      <c r="E122" s="90">
        <v>0</v>
      </c>
      <c r="F122" s="154">
        <f t="shared" si="1"/>
        <v>0</v>
      </c>
    </row>
    <row r="123" spans="1:6">
      <c r="A123" s="85" t="s">
        <v>75</v>
      </c>
      <c r="B123" s="86" t="s">
        <v>76</v>
      </c>
      <c r="C123" s="87">
        <v>5000</v>
      </c>
      <c r="D123" s="87">
        <v>5000</v>
      </c>
      <c r="E123" s="87">
        <f>E124</f>
        <v>2413.92</v>
      </c>
      <c r="F123" s="158">
        <f t="shared" si="1"/>
        <v>0.48278399999999999</v>
      </c>
    </row>
    <row r="124" spans="1:6">
      <c r="A124" s="125" t="s">
        <v>77</v>
      </c>
      <c r="B124" s="126" t="s">
        <v>78</v>
      </c>
      <c r="C124" s="127">
        <v>5000</v>
      </c>
      <c r="D124" s="127">
        <v>5000</v>
      </c>
      <c r="E124" s="127">
        <v>2413.92</v>
      </c>
      <c r="F124" s="154">
        <f t="shared" si="1"/>
        <v>0.48278399999999999</v>
      </c>
    </row>
    <row r="125" spans="1:6">
      <c r="A125" s="82" t="s">
        <v>143</v>
      </c>
      <c r="B125" s="83" t="s">
        <v>144</v>
      </c>
      <c r="C125" s="84">
        <v>279000</v>
      </c>
      <c r="D125" s="84">
        <v>332592</v>
      </c>
      <c r="E125" s="84">
        <f>E126+E129+E132</f>
        <v>151471</v>
      </c>
      <c r="F125" s="153">
        <f t="shared" si="1"/>
        <v>0.45542586712849376</v>
      </c>
    </row>
    <row r="126" spans="1:6">
      <c r="A126" s="140" t="s">
        <v>53</v>
      </c>
      <c r="B126" s="141" t="s">
        <v>54</v>
      </c>
      <c r="C126" s="142">
        <v>10000</v>
      </c>
      <c r="D126" s="142">
        <v>10000</v>
      </c>
      <c r="E126" s="142">
        <f>E127+E128</f>
        <v>3888</v>
      </c>
      <c r="F126" s="158">
        <f t="shared" si="1"/>
        <v>0.38879999999999998</v>
      </c>
    </row>
    <row r="127" spans="1:6">
      <c r="A127" s="125" t="s">
        <v>55</v>
      </c>
      <c r="B127" s="126" t="s">
        <v>56</v>
      </c>
      <c r="C127" s="127">
        <v>8000</v>
      </c>
      <c r="D127" s="127">
        <v>8000</v>
      </c>
      <c r="E127" s="127">
        <v>3337.35</v>
      </c>
      <c r="F127" s="154">
        <f t="shared" si="1"/>
        <v>0.41716874999999998</v>
      </c>
    </row>
    <row r="128" spans="1:6">
      <c r="A128" s="125" t="s">
        <v>59</v>
      </c>
      <c r="B128" s="126" t="s">
        <v>60</v>
      </c>
      <c r="C128" s="127">
        <v>2000</v>
      </c>
      <c r="D128" s="127">
        <v>2000</v>
      </c>
      <c r="E128" s="127">
        <v>550.65</v>
      </c>
      <c r="F128" s="154">
        <f t="shared" si="1"/>
        <v>0.27532499999999999</v>
      </c>
    </row>
    <row r="129" spans="1:6">
      <c r="A129" s="85" t="s">
        <v>61</v>
      </c>
      <c r="B129" s="86" t="s">
        <v>62</v>
      </c>
      <c r="C129" s="87">
        <v>264000</v>
      </c>
      <c r="D129" s="87">
        <v>317592</v>
      </c>
      <c r="E129" s="87">
        <f>E130+E131</f>
        <v>147583</v>
      </c>
      <c r="F129" s="158">
        <f t="shared" si="1"/>
        <v>0.46469369505529107</v>
      </c>
    </row>
    <row r="130" spans="1:6">
      <c r="A130" s="88" t="s">
        <v>65</v>
      </c>
      <c r="B130" s="89" t="s">
        <v>66</v>
      </c>
      <c r="C130" s="90">
        <v>14000</v>
      </c>
      <c r="D130" s="90">
        <v>17592</v>
      </c>
      <c r="E130" s="90">
        <v>808</v>
      </c>
      <c r="F130" s="154">
        <f t="shared" si="1"/>
        <v>4.5929968167348796E-2</v>
      </c>
    </row>
    <row r="131" spans="1:6">
      <c r="A131" s="88" t="s">
        <v>67</v>
      </c>
      <c r="B131" s="89" t="s">
        <v>68</v>
      </c>
      <c r="C131" s="90">
        <v>250000</v>
      </c>
      <c r="D131" s="90">
        <v>300000</v>
      </c>
      <c r="E131" s="90">
        <v>146775</v>
      </c>
      <c r="F131" s="154">
        <f t="shared" si="1"/>
        <v>0.48925000000000002</v>
      </c>
    </row>
    <row r="132" spans="1:6">
      <c r="A132" s="85" t="s">
        <v>75</v>
      </c>
      <c r="B132" s="86" t="s">
        <v>76</v>
      </c>
      <c r="C132" s="87">
        <v>5000</v>
      </c>
      <c r="D132" s="87">
        <v>5000</v>
      </c>
      <c r="E132" s="87">
        <f>E133</f>
        <v>0</v>
      </c>
      <c r="F132" s="158">
        <f t="shared" si="1"/>
        <v>0</v>
      </c>
    </row>
    <row r="133" spans="1:6">
      <c r="A133" s="88" t="s">
        <v>77</v>
      </c>
      <c r="B133" s="89" t="s">
        <v>78</v>
      </c>
      <c r="C133" s="90">
        <v>5000</v>
      </c>
      <c r="D133" s="90">
        <v>5000</v>
      </c>
      <c r="E133" s="90">
        <v>0</v>
      </c>
      <c r="F133" s="154">
        <f t="shared" si="1"/>
        <v>0</v>
      </c>
    </row>
    <row r="134" spans="1:6">
      <c r="A134" s="119" t="s">
        <v>164</v>
      </c>
      <c r="B134" s="120" t="s">
        <v>165</v>
      </c>
      <c r="C134" s="121">
        <v>1000</v>
      </c>
      <c r="D134" s="121">
        <v>1000</v>
      </c>
      <c r="E134" s="121">
        <f>E135</f>
        <v>0</v>
      </c>
      <c r="F134" s="153">
        <f t="shared" si="1"/>
        <v>0</v>
      </c>
    </row>
    <row r="135" spans="1:6">
      <c r="A135" s="85" t="s">
        <v>61</v>
      </c>
      <c r="B135" s="86" t="s">
        <v>62</v>
      </c>
      <c r="C135" s="87">
        <v>1000</v>
      </c>
      <c r="D135" s="87">
        <v>1000</v>
      </c>
      <c r="E135" s="87">
        <f>E136+E137</f>
        <v>0</v>
      </c>
      <c r="F135" s="158">
        <f t="shared" si="1"/>
        <v>0</v>
      </c>
    </row>
    <row r="136" spans="1:6">
      <c r="A136" s="88" t="s">
        <v>65</v>
      </c>
      <c r="B136" s="89" t="s">
        <v>66</v>
      </c>
      <c r="C136" s="90">
        <v>500</v>
      </c>
      <c r="D136" s="90">
        <v>500</v>
      </c>
      <c r="E136" s="90">
        <v>0</v>
      </c>
      <c r="F136" s="154">
        <f t="shared" si="1"/>
        <v>0</v>
      </c>
    </row>
    <row r="137" spans="1:6">
      <c r="A137" s="88" t="s">
        <v>67</v>
      </c>
      <c r="B137" s="89" t="s">
        <v>68</v>
      </c>
      <c r="C137" s="90">
        <v>500</v>
      </c>
      <c r="D137" s="90">
        <v>500</v>
      </c>
      <c r="E137" s="90">
        <v>0</v>
      </c>
      <c r="F137" s="154">
        <f t="shared" si="1"/>
        <v>0</v>
      </c>
    </row>
    <row r="138" spans="1:6">
      <c r="A138" s="134" t="s">
        <v>166</v>
      </c>
      <c r="B138" s="135" t="s">
        <v>167</v>
      </c>
      <c r="C138" s="136">
        <v>0</v>
      </c>
      <c r="D138" s="136">
        <v>14603</v>
      </c>
      <c r="E138" s="136">
        <f>E139</f>
        <v>0</v>
      </c>
      <c r="F138" s="157">
        <f t="shared" si="1"/>
        <v>0</v>
      </c>
    </row>
    <row r="139" spans="1:6">
      <c r="A139" s="119" t="s">
        <v>168</v>
      </c>
      <c r="B139" s="120" t="s">
        <v>169</v>
      </c>
      <c r="C139" s="121">
        <v>0</v>
      </c>
      <c r="D139" s="121">
        <v>14603</v>
      </c>
      <c r="E139" s="121">
        <f>E140+E142</f>
        <v>0</v>
      </c>
      <c r="F139" s="153">
        <f t="shared" si="1"/>
        <v>0</v>
      </c>
    </row>
    <row r="140" spans="1:6">
      <c r="A140" s="140" t="s">
        <v>61</v>
      </c>
      <c r="B140" s="141" t="s">
        <v>62</v>
      </c>
      <c r="C140" s="142">
        <v>0</v>
      </c>
      <c r="D140" s="142">
        <v>13003</v>
      </c>
      <c r="E140" s="142">
        <f>E141</f>
        <v>0</v>
      </c>
      <c r="F140" s="158">
        <f t="shared" si="1"/>
        <v>0</v>
      </c>
    </row>
    <row r="141" spans="1:6">
      <c r="A141" s="143" t="s">
        <v>65</v>
      </c>
      <c r="B141" s="144" t="s">
        <v>66</v>
      </c>
      <c r="C141" s="145">
        <v>0</v>
      </c>
      <c r="D141" s="145">
        <v>13003</v>
      </c>
      <c r="E141" s="145">
        <v>0</v>
      </c>
      <c r="F141" s="154">
        <f t="shared" si="1"/>
        <v>0</v>
      </c>
    </row>
    <row r="142" spans="1:6">
      <c r="A142" s="122" t="s">
        <v>75</v>
      </c>
      <c r="B142" s="123" t="s">
        <v>76</v>
      </c>
      <c r="C142" s="124">
        <v>0</v>
      </c>
      <c r="D142" s="124">
        <v>1600</v>
      </c>
      <c r="E142" s="124">
        <f>E143</f>
        <v>0</v>
      </c>
      <c r="F142" s="158">
        <f t="shared" ref="F142:F188" si="2">E142/D142</f>
        <v>0</v>
      </c>
    </row>
    <row r="143" spans="1:6">
      <c r="A143" s="125" t="s">
        <v>77</v>
      </c>
      <c r="B143" s="126" t="s">
        <v>78</v>
      </c>
      <c r="C143" s="127">
        <v>0</v>
      </c>
      <c r="D143" s="127">
        <v>1600</v>
      </c>
      <c r="E143" s="127">
        <v>0</v>
      </c>
      <c r="F143" s="154">
        <f t="shared" si="2"/>
        <v>0</v>
      </c>
    </row>
    <row r="144" spans="1:6">
      <c r="A144" s="134" t="s">
        <v>170</v>
      </c>
      <c r="B144" s="135" t="s">
        <v>171</v>
      </c>
      <c r="C144" s="136">
        <v>60000</v>
      </c>
      <c r="D144" s="136">
        <v>60000</v>
      </c>
      <c r="E144" s="136">
        <f>E145</f>
        <v>50763.12</v>
      </c>
      <c r="F144" s="157">
        <f t="shared" si="2"/>
        <v>0.84605200000000003</v>
      </c>
    </row>
    <row r="145" spans="1:6">
      <c r="A145" s="119" t="s">
        <v>172</v>
      </c>
      <c r="B145" s="120" t="s">
        <v>173</v>
      </c>
      <c r="C145" s="121">
        <v>60000</v>
      </c>
      <c r="D145" s="121">
        <v>60000</v>
      </c>
      <c r="E145" s="121">
        <f>E146</f>
        <v>50763.12</v>
      </c>
      <c r="F145" s="153">
        <f t="shared" si="2"/>
        <v>0.84605200000000003</v>
      </c>
    </row>
    <row r="146" spans="1:6">
      <c r="A146" s="85" t="s">
        <v>61</v>
      </c>
      <c r="B146" s="86" t="s">
        <v>62</v>
      </c>
      <c r="C146" s="87">
        <v>60000</v>
      </c>
      <c r="D146" s="87">
        <v>60000</v>
      </c>
      <c r="E146" s="87">
        <f>E147</f>
        <v>50763.12</v>
      </c>
      <c r="F146" s="158">
        <f t="shared" si="2"/>
        <v>0.84605200000000003</v>
      </c>
    </row>
    <row r="147" spans="1:6">
      <c r="A147" s="88" t="s">
        <v>65</v>
      </c>
      <c r="B147" s="89" t="s">
        <v>66</v>
      </c>
      <c r="C147" s="90">
        <v>60000</v>
      </c>
      <c r="D147" s="90">
        <v>60000</v>
      </c>
      <c r="E147" s="90">
        <v>50763.12</v>
      </c>
      <c r="F147" s="154">
        <f t="shared" si="2"/>
        <v>0.84605200000000003</v>
      </c>
    </row>
    <row r="148" spans="1:6">
      <c r="A148" s="134" t="s">
        <v>174</v>
      </c>
      <c r="B148" s="135" t="s">
        <v>175</v>
      </c>
      <c r="C148" s="136">
        <v>361600</v>
      </c>
      <c r="D148" s="136">
        <v>499100</v>
      </c>
      <c r="E148" s="136">
        <f>E149</f>
        <v>0</v>
      </c>
      <c r="F148" s="157">
        <f t="shared" si="2"/>
        <v>0</v>
      </c>
    </row>
    <row r="149" spans="1:6">
      <c r="A149" s="119" t="s">
        <v>137</v>
      </c>
      <c r="B149" s="120" t="s">
        <v>138</v>
      </c>
      <c r="C149" s="121">
        <v>361600</v>
      </c>
      <c r="D149" s="121">
        <v>499100</v>
      </c>
      <c r="E149" s="121">
        <f>E150+E154</f>
        <v>0</v>
      </c>
      <c r="F149" s="153">
        <f t="shared" si="2"/>
        <v>0</v>
      </c>
    </row>
    <row r="150" spans="1:6">
      <c r="A150" s="122" t="s">
        <v>53</v>
      </c>
      <c r="B150" s="123" t="s">
        <v>54</v>
      </c>
      <c r="C150" s="124">
        <v>325600</v>
      </c>
      <c r="D150" s="124">
        <v>430600</v>
      </c>
      <c r="E150" s="124">
        <f>E151+E152+E153</f>
        <v>0</v>
      </c>
      <c r="F150" s="158">
        <f t="shared" si="2"/>
        <v>0</v>
      </c>
    </row>
    <row r="151" spans="1:6">
      <c r="A151" s="125" t="s">
        <v>55</v>
      </c>
      <c r="B151" s="126" t="s">
        <v>56</v>
      </c>
      <c r="C151" s="127">
        <v>258000</v>
      </c>
      <c r="D151" s="127">
        <v>318000</v>
      </c>
      <c r="E151" s="127">
        <v>0</v>
      </c>
      <c r="F151" s="154">
        <f t="shared" si="2"/>
        <v>0</v>
      </c>
    </row>
    <row r="152" spans="1:6">
      <c r="A152" s="143" t="s">
        <v>57</v>
      </c>
      <c r="B152" s="144" t="s">
        <v>58</v>
      </c>
      <c r="C152" s="145">
        <v>25000</v>
      </c>
      <c r="D152" s="145">
        <v>50000</v>
      </c>
      <c r="E152" s="145">
        <v>0</v>
      </c>
      <c r="F152" s="154">
        <f t="shared" si="2"/>
        <v>0</v>
      </c>
    </row>
    <row r="153" spans="1:6">
      <c r="A153" s="143" t="s">
        <v>59</v>
      </c>
      <c r="B153" s="144" t="s">
        <v>60</v>
      </c>
      <c r="C153" s="145">
        <v>42600</v>
      </c>
      <c r="D153" s="145">
        <v>62600</v>
      </c>
      <c r="E153" s="145">
        <v>0</v>
      </c>
      <c r="F153" s="154">
        <f t="shared" si="2"/>
        <v>0</v>
      </c>
    </row>
    <row r="154" spans="1:6">
      <c r="A154" s="122" t="s">
        <v>61</v>
      </c>
      <c r="B154" s="123" t="s">
        <v>62</v>
      </c>
      <c r="C154" s="124">
        <v>36000</v>
      </c>
      <c r="D154" s="124">
        <v>68500</v>
      </c>
      <c r="E154" s="124">
        <f>E155+E156+E157</f>
        <v>0</v>
      </c>
      <c r="F154" s="158">
        <f t="shared" si="2"/>
        <v>0</v>
      </c>
    </row>
    <row r="155" spans="1:6">
      <c r="A155" s="143" t="s">
        <v>63</v>
      </c>
      <c r="B155" s="144" t="s">
        <v>64</v>
      </c>
      <c r="C155" s="145">
        <v>32500</v>
      </c>
      <c r="D155" s="145">
        <v>35000</v>
      </c>
      <c r="E155" s="145">
        <v>0</v>
      </c>
      <c r="F155" s="154">
        <f t="shared" si="2"/>
        <v>0</v>
      </c>
    </row>
    <row r="156" spans="1:6">
      <c r="A156" s="143" t="s">
        <v>67</v>
      </c>
      <c r="B156" s="144" t="s">
        <v>68</v>
      </c>
      <c r="C156" s="145">
        <v>1500</v>
      </c>
      <c r="D156" s="145">
        <v>31500</v>
      </c>
      <c r="E156" s="145">
        <v>0</v>
      </c>
      <c r="F156" s="154">
        <f t="shared" si="2"/>
        <v>0</v>
      </c>
    </row>
    <row r="157" spans="1:6">
      <c r="A157" s="143" t="s">
        <v>69</v>
      </c>
      <c r="B157" s="144" t="s">
        <v>70</v>
      </c>
      <c r="C157" s="145">
        <v>2000</v>
      </c>
      <c r="D157" s="145">
        <v>2000</v>
      </c>
      <c r="E157" s="145">
        <v>0</v>
      </c>
      <c r="F157" s="154">
        <f t="shared" si="2"/>
        <v>0</v>
      </c>
    </row>
    <row r="158" spans="1:6">
      <c r="A158" s="134" t="s">
        <v>176</v>
      </c>
      <c r="B158" s="135" t="s">
        <v>177</v>
      </c>
      <c r="C158" s="136">
        <v>27100</v>
      </c>
      <c r="D158" s="136">
        <v>30900</v>
      </c>
      <c r="E158" s="136">
        <f>E159+E166</f>
        <v>8705.84</v>
      </c>
      <c r="F158" s="157">
        <f t="shared" si="2"/>
        <v>0.28174239482200647</v>
      </c>
    </row>
    <row r="159" spans="1:6">
      <c r="A159" s="119" t="s">
        <v>139</v>
      </c>
      <c r="B159" s="120" t="s">
        <v>140</v>
      </c>
      <c r="C159" s="121">
        <v>15000</v>
      </c>
      <c r="D159" s="121">
        <v>18800</v>
      </c>
      <c r="E159" s="121">
        <f>E160+E163</f>
        <v>8705.84</v>
      </c>
      <c r="F159" s="153">
        <f t="shared" si="2"/>
        <v>0.46307659574468085</v>
      </c>
    </row>
    <row r="160" spans="1:6">
      <c r="A160" s="122" t="s">
        <v>53</v>
      </c>
      <c r="B160" s="123" t="s">
        <v>54</v>
      </c>
      <c r="C160" s="124">
        <v>15000</v>
      </c>
      <c r="D160" s="124">
        <v>15900</v>
      </c>
      <c r="E160" s="124">
        <f>E161+E162</f>
        <v>6230.84</v>
      </c>
      <c r="F160" s="158">
        <f t="shared" si="2"/>
        <v>0.39187672955974845</v>
      </c>
    </row>
    <row r="161" spans="1:6">
      <c r="A161" s="125" t="s">
        <v>55</v>
      </c>
      <c r="B161" s="126" t="s">
        <v>56</v>
      </c>
      <c r="C161" s="127">
        <v>15000</v>
      </c>
      <c r="D161" s="127">
        <v>15000</v>
      </c>
      <c r="E161" s="127">
        <v>5348.36</v>
      </c>
      <c r="F161" s="154">
        <f t="shared" si="2"/>
        <v>0.35655733333333334</v>
      </c>
    </row>
    <row r="162" spans="1:6">
      <c r="A162" s="143" t="s">
        <v>59</v>
      </c>
      <c r="B162" s="144" t="s">
        <v>60</v>
      </c>
      <c r="C162" s="145">
        <v>0</v>
      </c>
      <c r="D162" s="145">
        <v>900</v>
      </c>
      <c r="E162" s="145">
        <v>882.48</v>
      </c>
      <c r="F162" s="154">
        <f t="shared" si="2"/>
        <v>0.98053333333333337</v>
      </c>
    </row>
    <row r="163" spans="1:6">
      <c r="A163" s="140" t="s">
        <v>61</v>
      </c>
      <c r="B163" s="141" t="s">
        <v>62</v>
      </c>
      <c r="C163" s="142">
        <v>0</v>
      </c>
      <c r="D163" s="142">
        <v>2900</v>
      </c>
      <c r="E163" s="142">
        <f>E164+E165</f>
        <v>2475</v>
      </c>
      <c r="F163" s="158">
        <f t="shared" si="2"/>
        <v>0.85344827586206895</v>
      </c>
    </row>
    <row r="164" spans="1:6">
      <c r="A164" s="143" t="s">
        <v>63</v>
      </c>
      <c r="B164" s="144" t="s">
        <v>64</v>
      </c>
      <c r="C164" s="145">
        <v>0</v>
      </c>
      <c r="D164" s="145">
        <v>900</v>
      </c>
      <c r="E164" s="145">
        <v>825</v>
      </c>
      <c r="F164" s="154">
        <f t="shared" si="2"/>
        <v>0.91666666666666663</v>
      </c>
    </row>
    <row r="165" spans="1:6">
      <c r="A165" s="143" t="s">
        <v>69</v>
      </c>
      <c r="B165" s="144" t="s">
        <v>70</v>
      </c>
      <c r="C165" s="145">
        <v>0</v>
      </c>
      <c r="D165" s="145">
        <v>2000</v>
      </c>
      <c r="E165" s="145">
        <v>1650</v>
      </c>
      <c r="F165" s="154">
        <f t="shared" si="2"/>
        <v>0.82499999999999996</v>
      </c>
    </row>
    <row r="166" spans="1:6">
      <c r="A166" s="119" t="s">
        <v>143</v>
      </c>
      <c r="B166" s="120" t="s">
        <v>144</v>
      </c>
      <c r="C166" s="121">
        <v>12100</v>
      </c>
      <c r="D166" s="121">
        <v>12100</v>
      </c>
      <c r="E166" s="121">
        <f>E167+E171</f>
        <v>0</v>
      </c>
      <c r="F166" s="153">
        <f t="shared" si="2"/>
        <v>0</v>
      </c>
    </row>
    <row r="167" spans="1:6">
      <c r="A167" s="85" t="s">
        <v>53</v>
      </c>
      <c r="B167" s="86" t="s">
        <v>54</v>
      </c>
      <c r="C167" s="87">
        <v>11200</v>
      </c>
      <c r="D167" s="87">
        <v>11200</v>
      </c>
      <c r="E167" s="87">
        <f>E168+E169+E170</f>
        <v>0</v>
      </c>
      <c r="F167" s="158">
        <f t="shared" si="2"/>
        <v>0</v>
      </c>
    </row>
    <row r="168" spans="1:6">
      <c r="A168" s="125" t="s">
        <v>55</v>
      </c>
      <c r="B168" s="126" t="s">
        <v>56</v>
      </c>
      <c r="C168" s="127">
        <v>8300</v>
      </c>
      <c r="D168" s="127">
        <v>8300</v>
      </c>
      <c r="E168" s="127">
        <v>0</v>
      </c>
      <c r="F168" s="154">
        <f t="shared" si="2"/>
        <v>0</v>
      </c>
    </row>
    <row r="169" spans="1:6">
      <c r="A169" s="88" t="s">
        <v>57</v>
      </c>
      <c r="B169" s="89" t="s">
        <v>58</v>
      </c>
      <c r="C169" s="90">
        <v>1500</v>
      </c>
      <c r="D169" s="90">
        <v>1500</v>
      </c>
      <c r="E169" s="90">
        <v>0</v>
      </c>
      <c r="F169" s="154">
        <f t="shared" si="2"/>
        <v>0</v>
      </c>
    </row>
    <row r="170" spans="1:6">
      <c r="A170" s="88" t="s">
        <v>59</v>
      </c>
      <c r="B170" s="89" t="s">
        <v>60</v>
      </c>
      <c r="C170" s="90">
        <v>1400</v>
      </c>
      <c r="D170" s="90">
        <v>1400</v>
      </c>
      <c r="E170" s="90">
        <v>0</v>
      </c>
      <c r="F170" s="154">
        <f t="shared" si="2"/>
        <v>0</v>
      </c>
    </row>
    <row r="171" spans="1:6">
      <c r="A171" s="85" t="s">
        <v>61</v>
      </c>
      <c r="B171" s="86" t="s">
        <v>62</v>
      </c>
      <c r="C171" s="87">
        <v>900</v>
      </c>
      <c r="D171" s="87">
        <v>900</v>
      </c>
      <c r="E171" s="87">
        <v>0</v>
      </c>
      <c r="F171" s="158">
        <f t="shared" si="2"/>
        <v>0</v>
      </c>
    </row>
    <row r="172" spans="1:6">
      <c r="A172" s="88" t="s">
        <v>63</v>
      </c>
      <c r="B172" s="89" t="s">
        <v>64</v>
      </c>
      <c r="C172" s="90">
        <v>900</v>
      </c>
      <c r="D172" s="90">
        <v>900</v>
      </c>
      <c r="E172" s="90">
        <v>0</v>
      </c>
      <c r="F172" s="154">
        <f t="shared" si="2"/>
        <v>0</v>
      </c>
    </row>
    <row r="173" spans="1:6">
      <c r="A173" s="134" t="s">
        <v>178</v>
      </c>
      <c r="B173" s="135" t="s">
        <v>179</v>
      </c>
      <c r="C173" s="136">
        <v>650000</v>
      </c>
      <c r="D173" s="136">
        <v>518000</v>
      </c>
      <c r="E173" s="136">
        <f>E174+E182</f>
        <v>369884.94</v>
      </c>
      <c r="F173" s="157">
        <f t="shared" si="2"/>
        <v>0.71406359073359071</v>
      </c>
    </row>
    <row r="174" spans="1:6">
      <c r="A174" s="119" t="s">
        <v>137</v>
      </c>
      <c r="B174" s="120" t="s">
        <v>138</v>
      </c>
      <c r="C174" s="121">
        <v>300000</v>
      </c>
      <c r="D174" s="121">
        <v>138000</v>
      </c>
      <c r="E174" s="121">
        <f>E175+E179</f>
        <v>44632.57</v>
      </c>
      <c r="F174" s="153">
        <f t="shared" si="2"/>
        <v>0.32342442028985507</v>
      </c>
    </row>
    <row r="175" spans="1:6">
      <c r="A175" s="147" t="s">
        <v>53</v>
      </c>
      <c r="B175" s="147" t="s">
        <v>54</v>
      </c>
      <c r="C175" s="150">
        <v>280000</v>
      </c>
      <c r="D175" s="150">
        <v>128000</v>
      </c>
      <c r="E175" s="150">
        <f>E176+E177+E178</f>
        <v>44632.57</v>
      </c>
      <c r="F175" s="158">
        <f t="shared" si="2"/>
        <v>0.34869195312500001</v>
      </c>
    </row>
    <row r="176" spans="1:6">
      <c r="A176" s="148" t="s">
        <v>55</v>
      </c>
      <c r="B176" s="148" t="s">
        <v>56</v>
      </c>
      <c r="C176" s="149">
        <v>203000</v>
      </c>
      <c r="D176" s="149">
        <v>71000</v>
      </c>
      <c r="E176" s="149">
        <v>16810.5</v>
      </c>
      <c r="F176" s="154">
        <f t="shared" si="2"/>
        <v>0.23676760563380281</v>
      </c>
    </row>
    <row r="177" spans="1:6">
      <c r="A177" s="148" t="s">
        <v>57</v>
      </c>
      <c r="B177" s="148" t="s">
        <v>58</v>
      </c>
      <c r="C177" s="149">
        <v>45000</v>
      </c>
      <c r="D177" s="149">
        <v>45000</v>
      </c>
      <c r="E177" s="149">
        <v>25500</v>
      </c>
      <c r="F177" s="154">
        <f t="shared" si="2"/>
        <v>0.56666666666666665</v>
      </c>
    </row>
    <row r="178" spans="1:6">
      <c r="A178" s="148" t="s">
        <v>59</v>
      </c>
      <c r="B178" s="148" t="s">
        <v>60</v>
      </c>
      <c r="C178" s="149">
        <v>32000</v>
      </c>
      <c r="D178" s="149">
        <v>12000</v>
      </c>
      <c r="E178" s="149">
        <v>2322.0700000000002</v>
      </c>
      <c r="F178" s="154">
        <f t="shared" si="2"/>
        <v>0.19350583333333335</v>
      </c>
    </row>
    <row r="179" spans="1:6">
      <c r="A179" s="147" t="s">
        <v>61</v>
      </c>
      <c r="B179" s="147" t="s">
        <v>62</v>
      </c>
      <c r="C179" s="150">
        <v>20000</v>
      </c>
      <c r="D179" s="150">
        <v>10000</v>
      </c>
      <c r="E179" s="150">
        <f>E180+E181</f>
        <v>0</v>
      </c>
      <c r="F179" s="158">
        <f t="shared" si="2"/>
        <v>0</v>
      </c>
    </row>
    <row r="180" spans="1:6">
      <c r="A180" s="148" t="s">
        <v>63</v>
      </c>
      <c r="B180" s="148" t="s">
        <v>64</v>
      </c>
      <c r="C180" s="149">
        <v>18000</v>
      </c>
      <c r="D180" s="149">
        <v>8000</v>
      </c>
      <c r="E180" s="149">
        <v>0</v>
      </c>
      <c r="F180" s="154">
        <f t="shared" si="2"/>
        <v>0</v>
      </c>
    </row>
    <row r="181" spans="1:6">
      <c r="A181" s="148" t="s">
        <v>69</v>
      </c>
      <c r="B181" s="148" t="s">
        <v>70</v>
      </c>
      <c r="C181" s="149">
        <v>2000</v>
      </c>
      <c r="D181" s="149">
        <v>2000</v>
      </c>
      <c r="E181" s="149">
        <v>0</v>
      </c>
      <c r="F181" s="154">
        <f t="shared" si="2"/>
        <v>0</v>
      </c>
    </row>
    <row r="182" spans="1:6">
      <c r="A182" s="151" t="s">
        <v>172</v>
      </c>
      <c r="B182" s="151" t="s">
        <v>173</v>
      </c>
      <c r="C182" s="161">
        <v>350000</v>
      </c>
      <c r="D182" s="161">
        <v>380000</v>
      </c>
      <c r="E182" s="161">
        <f>E183+E186</f>
        <v>325252.37</v>
      </c>
      <c r="F182" s="153">
        <f t="shared" si="2"/>
        <v>0.85592728947368424</v>
      </c>
    </row>
    <row r="183" spans="1:6">
      <c r="A183" s="147" t="s">
        <v>53</v>
      </c>
      <c r="B183" s="147" t="s">
        <v>54</v>
      </c>
      <c r="C183" s="150">
        <v>319600</v>
      </c>
      <c r="D183" s="150">
        <v>349000</v>
      </c>
      <c r="E183" s="150">
        <f>E184+E185</f>
        <v>304742.37</v>
      </c>
      <c r="F183" s="158">
        <f t="shared" si="2"/>
        <v>0.87318730659025789</v>
      </c>
    </row>
    <row r="184" spans="1:6">
      <c r="A184" s="148" t="s">
        <v>55</v>
      </c>
      <c r="B184" s="148" t="s">
        <v>56</v>
      </c>
      <c r="C184" s="149">
        <v>276000</v>
      </c>
      <c r="D184" s="149">
        <v>299000</v>
      </c>
      <c r="E184" s="149">
        <v>261193.60000000001</v>
      </c>
      <c r="F184" s="154">
        <f t="shared" si="2"/>
        <v>0.87355719063545156</v>
      </c>
    </row>
    <row r="185" spans="1:6">
      <c r="A185" s="148" t="s">
        <v>59</v>
      </c>
      <c r="B185" s="148" t="s">
        <v>60</v>
      </c>
      <c r="C185" s="149">
        <v>43600</v>
      </c>
      <c r="D185" s="149">
        <v>50000</v>
      </c>
      <c r="E185" s="149">
        <v>43548.77</v>
      </c>
      <c r="F185" s="154">
        <f t="shared" si="2"/>
        <v>0.87097539999999996</v>
      </c>
    </row>
    <row r="186" spans="1:6">
      <c r="A186" s="147" t="s">
        <v>61</v>
      </c>
      <c r="B186" s="147" t="s">
        <v>62</v>
      </c>
      <c r="C186" s="150">
        <v>30400</v>
      </c>
      <c r="D186" s="150">
        <v>31000</v>
      </c>
      <c r="E186" s="150">
        <f>E187+E188</f>
        <v>20510</v>
      </c>
      <c r="F186" s="158">
        <f t="shared" si="2"/>
        <v>0.66161290322580646</v>
      </c>
    </row>
    <row r="187" spans="1:6">
      <c r="A187" s="148" t="s">
        <v>63</v>
      </c>
      <c r="B187" s="148" t="s">
        <v>64</v>
      </c>
      <c r="C187" s="149">
        <v>28400</v>
      </c>
      <c r="D187" s="149">
        <v>29000</v>
      </c>
      <c r="E187" s="149">
        <f>1200+19310</f>
        <v>20510</v>
      </c>
      <c r="F187" s="154">
        <f t="shared" si="2"/>
        <v>0.70724137931034481</v>
      </c>
    </row>
    <row r="188" spans="1:6">
      <c r="A188" s="148" t="s">
        <v>67</v>
      </c>
      <c r="B188" s="148" t="s">
        <v>68</v>
      </c>
      <c r="C188" s="149">
        <v>2000</v>
      </c>
      <c r="D188" s="149">
        <v>2000</v>
      </c>
      <c r="E188" s="149">
        <v>0</v>
      </c>
      <c r="F188" s="154">
        <f t="shared" si="2"/>
        <v>0</v>
      </c>
    </row>
    <row r="192" spans="1:6">
      <c r="A192" t="s">
        <v>188</v>
      </c>
      <c r="D192" s="171"/>
      <c r="E192" s="171"/>
    </row>
    <row r="193" spans="1:6">
      <c r="A193" t="s">
        <v>189</v>
      </c>
      <c r="C193" s="73"/>
      <c r="D193" s="171"/>
      <c r="E193" s="171"/>
      <c r="F193" s="171"/>
    </row>
    <row r="194" spans="1:6">
      <c r="E194" s="170"/>
    </row>
    <row r="195" spans="1:6">
      <c r="C195" s="73"/>
    </row>
    <row r="196" spans="1:6">
      <c r="A196" t="s">
        <v>186</v>
      </c>
      <c r="D196" s="73"/>
      <c r="E196" s="170" t="s">
        <v>185</v>
      </c>
    </row>
    <row r="197" spans="1:6">
      <c r="A197" t="s">
        <v>184</v>
      </c>
      <c r="D197" s="73"/>
      <c r="E197" s="73" t="s">
        <v>187</v>
      </c>
    </row>
  </sheetData>
  <autoFilter ref="A7:F188"/>
  <mergeCells count="9">
    <mergeCell ref="A12:B12"/>
    <mergeCell ref="A1:F1"/>
    <mergeCell ref="A3:F3"/>
    <mergeCell ref="A4:F4"/>
    <mergeCell ref="C7:C9"/>
    <mergeCell ref="D7:D9"/>
    <mergeCell ref="E7:E9"/>
    <mergeCell ref="F7:F9"/>
    <mergeCell ref="A11:B11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SAŽETAK</vt:lpstr>
      <vt:lpstr>OPĆI DIO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2022-07-14T07:11:35Z</dcterms:modified>
</cp:coreProperties>
</file>