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7BE8904-03D1-4C9D-9590-C1B6344ACE63}" xr6:coauthVersionLast="47" xr6:coauthVersionMax="47" xr10:uidLastSave="{00000000-0000-0000-0000-000000000000}"/>
  <bookViews>
    <workbookView xWindow="-120" yWindow="-120" windowWidth="25440" windowHeight="15390" activeTab="2" xr2:uid="{00000000-000D-0000-FFFF-FFFF00000000}"/>
  </bookViews>
  <sheets>
    <sheet name="SAŽETAK" sheetId="1" r:id="rId1"/>
    <sheet name="OPĆI DIO" sheetId="2" r:id="rId2"/>
    <sheet name="POSEBNI DIO" sheetId="3" r:id="rId3"/>
  </sheets>
  <definedNames>
    <definedName name="_xlnm._FilterDatabase" localSheetId="2" hidden="1">'POSEBNI DIO'!$A$7:$F$387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2" l="1"/>
  <c r="C65" i="2"/>
  <c r="E111" i="2"/>
  <c r="E107" i="2"/>
  <c r="G33" i="1" l="1"/>
  <c r="G32" i="1" s="1"/>
  <c r="G34" i="1"/>
  <c r="C27" i="3" l="1"/>
  <c r="D27" i="3"/>
  <c r="D15" i="3"/>
  <c r="E43" i="2"/>
  <c r="D65" i="2"/>
  <c r="D55" i="2"/>
  <c r="D48" i="2"/>
  <c r="D43" i="2"/>
  <c r="H76" i="2"/>
  <c r="E74" i="2"/>
  <c r="F74" i="2"/>
  <c r="C74" i="2"/>
  <c r="C73" i="2" s="1"/>
  <c r="D74" i="2"/>
  <c r="H71" i="2"/>
  <c r="E86" i="2"/>
  <c r="F86" i="2"/>
  <c r="C86" i="2"/>
  <c r="D86" i="2"/>
  <c r="H90" i="2"/>
  <c r="H88" i="2"/>
  <c r="G87" i="2"/>
  <c r="H87" i="2"/>
  <c r="H89" i="2"/>
  <c r="G91" i="2"/>
  <c r="H91" i="2"/>
  <c r="G93" i="2"/>
  <c r="H93" i="2"/>
  <c r="C92" i="2"/>
  <c r="D92" i="2"/>
  <c r="E92" i="2"/>
  <c r="F92" i="2"/>
  <c r="G82" i="2"/>
  <c r="H82" i="2"/>
  <c r="D81" i="2"/>
  <c r="E81" i="2"/>
  <c r="F81" i="2"/>
  <c r="C78" i="2"/>
  <c r="D78" i="2"/>
  <c r="E78" i="2"/>
  <c r="F78" i="2"/>
  <c r="E65" i="2"/>
  <c r="F65" i="2"/>
  <c r="G66" i="2"/>
  <c r="H66" i="2"/>
  <c r="G67" i="2"/>
  <c r="H67" i="2"/>
  <c r="G68" i="2"/>
  <c r="H68" i="2"/>
  <c r="G69" i="2"/>
  <c r="H69" i="2"/>
  <c r="G70" i="2"/>
  <c r="H70" i="2"/>
  <c r="G72" i="2"/>
  <c r="H72" i="2"/>
  <c r="G56" i="2"/>
  <c r="H56" i="2"/>
  <c r="G57" i="2"/>
  <c r="H57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C55" i="2"/>
  <c r="E55" i="2"/>
  <c r="F55" i="2"/>
  <c r="C48" i="2"/>
  <c r="E48" i="2"/>
  <c r="F48" i="2"/>
  <c r="G49" i="2"/>
  <c r="H49" i="2"/>
  <c r="G50" i="2"/>
  <c r="H50" i="2"/>
  <c r="G51" i="2"/>
  <c r="H51" i="2"/>
  <c r="G52" i="2"/>
  <c r="H52" i="2"/>
  <c r="G53" i="2"/>
  <c r="H53" i="2"/>
  <c r="H54" i="2"/>
  <c r="F43" i="2"/>
  <c r="C43" i="2"/>
  <c r="G44" i="2"/>
  <c r="H44" i="2"/>
  <c r="G45" i="2"/>
  <c r="H45" i="2"/>
  <c r="G46" i="2"/>
  <c r="H46" i="2"/>
  <c r="G47" i="2"/>
  <c r="H47" i="2"/>
  <c r="D40" i="2"/>
  <c r="E40" i="2"/>
  <c r="F40" i="2"/>
  <c r="H40" i="2" s="1"/>
  <c r="C40" i="2"/>
  <c r="D38" i="2"/>
  <c r="E38" i="2"/>
  <c r="F38" i="2"/>
  <c r="C38" i="2"/>
  <c r="G38" i="2" s="1"/>
  <c r="D34" i="2"/>
  <c r="D33" i="2" s="1"/>
  <c r="C34" i="2"/>
  <c r="E34" i="2"/>
  <c r="F34" i="2"/>
  <c r="G83" i="2"/>
  <c r="H83" i="2"/>
  <c r="H79" i="2"/>
  <c r="G75" i="2"/>
  <c r="H75" i="2"/>
  <c r="G35" i="2"/>
  <c r="H35" i="2"/>
  <c r="G36" i="2"/>
  <c r="H36" i="2"/>
  <c r="G37" i="2"/>
  <c r="H37" i="2"/>
  <c r="G39" i="2"/>
  <c r="H39" i="2"/>
  <c r="G41" i="2"/>
  <c r="H41" i="2"/>
  <c r="H26" i="2"/>
  <c r="G14" i="2"/>
  <c r="G20" i="2"/>
  <c r="G23" i="2"/>
  <c r="G25" i="2"/>
  <c r="G29" i="2"/>
  <c r="E30" i="2"/>
  <c r="F28" i="2"/>
  <c r="C28" i="2"/>
  <c r="D30" i="2"/>
  <c r="D29" i="2" s="1"/>
  <c r="D28" i="2" s="1"/>
  <c r="F22" i="2"/>
  <c r="C22" i="2"/>
  <c r="F24" i="2"/>
  <c r="C24" i="2"/>
  <c r="E25" i="2"/>
  <c r="H25" i="2" s="1"/>
  <c r="D25" i="2"/>
  <c r="D26" i="2"/>
  <c r="D24" i="2" s="1"/>
  <c r="E23" i="2"/>
  <c r="E22" i="2" s="1"/>
  <c r="D23" i="2"/>
  <c r="D22" i="2" s="1"/>
  <c r="F19" i="2"/>
  <c r="C19" i="2"/>
  <c r="E20" i="2"/>
  <c r="E19" i="2" s="1"/>
  <c r="D20" i="2"/>
  <c r="D19" i="2" s="1"/>
  <c r="E14" i="2"/>
  <c r="H14" i="2" s="1"/>
  <c r="F11" i="2"/>
  <c r="C11" i="2"/>
  <c r="F16" i="2"/>
  <c r="C16" i="2"/>
  <c r="E17" i="2"/>
  <c r="H17" i="2" s="1"/>
  <c r="D17" i="2"/>
  <c r="D16" i="2" s="1"/>
  <c r="E12" i="2"/>
  <c r="H12" i="2" s="1"/>
  <c r="D12" i="2"/>
  <c r="D11" i="2" s="1"/>
  <c r="E15" i="2"/>
  <c r="H15" i="2" s="1"/>
  <c r="D15" i="2"/>
  <c r="D14" i="2"/>
  <c r="H30" i="2" l="1"/>
  <c r="E29" i="2"/>
  <c r="G55" i="2"/>
  <c r="G92" i="2"/>
  <c r="G48" i="2"/>
  <c r="D42" i="2"/>
  <c r="G65" i="2"/>
  <c r="H92" i="2"/>
  <c r="D14" i="3"/>
  <c r="D13" i="3" s="1"/>
  <c r="D12" i="3" s="1"/>
  <c r="D11" i="3" s="1"/>
  <c r="H65" i="2"/>
  <c r="G40" i="2"/>
  <c r="E11" i="2"/>
  <c r="H11" i="2" s="1"/>
  <c r="G24" i="2"/>
  <c r="G28" i="2"/>
  <c r="E24" i="2"/>
  <c r="H24" i="2" s="1"/>
  <c r="E28" i="2"/>
  <c r="H28" i="2" s="1"/>
  <c r="H38" i="2"/>
  <c r="H55" i="2"/>
  <c r="G22" i="2"/>
  <c r="H48" i="2"/>
  <c r="H23" i="2"/>
  <c r="G19" i="2"/>
  <c r="H20" i="2"/>
  <c r="E16" i="2"/>
  <c r="H16" i="2" s="1"/>
  <c r="H29" i="2" l="1"/>
  <c r="D13" i="2" l="1"/>
  <c r="D10" i="2" s="1"/>
  <c r="E13" i="2"/>
  <c r="E10" i="2" s="1"/>
  <c r="F13" i="2"/>
  <c r="C13" i="2"/>
  <c r="C10" i="2" s="1"/>
  <c r="F378" i="3"/>
  <c r="F380" i="3"/>
  <c r="F383" i="3"/>
  <c r="F384" i="3"/>
  <c r="D356" i="3"/>
  <c r="E356" i="3"/>
  <c r="E266" i="3"/>
  <c r="E178" i="3"/>
  <c r="D102" i="3"/>
  <c r="D101" i="3" s="1"/>
  <c r="F10" i="2" l="1"/>
  <c r="G13" i="2"/>
  <c r="E25" i="3"/>
  <c r="D382" i="3" l="1"/>
  <c r="E382" i="3"/>
  <c r="C382" i="3"/>
  <c r="D386" i="3"/>
  <c r="E386" i="3"/>
  <c r="C386" i="3"/>
  <c r="D377" i="3"/>
  <c r="E377" i="3"/>
  <c r="C377" i="3"/>
  <c r="D379" i="3"/>
  <c r="E379" i="3"/>
  <c r="C379" i="3"/>
  <c r="F363" i="3"/>
  <c r="F364" i="3"/>
  <c r="F366" i="3"/>
  <c r="F368" i="3"/>
  <c r="F371" i="3"/>
  <c r="F373" i="3"/>
  <c r="D370" i="3"/>
  <c r="E370" i="3"/>
  <c r="C370" i="3"/>
  <c r="D372" i="3"/>
  <c r="E372" i="3"/>
  <c r="C372" i="3"/>
  <c r="D362" i="3"/>
  <c r="E362" i="3"/>
  <c r="C362" i="3"/>
  <c r="D365" i="3"/>
  <c r="E365" i="3"/>
  <c r="C365" i="3"/>
  <c r="D367" i="3"/>
  <c r="E367" i="3"/>
  <c r="C367" i="3"/>
  <c r="F350" i="3"/>
  <c r="F352" i="3"/>
  <c r="F354" i="3"/>
  <c r="F356" i="3"/>
  <c r="F357" i="3"/>
  <c r="E355" i="3"/>
  <c r="D355" i="3"/>
  <c r="C356" i="3"/>
  <c r="C355" i="3" s="1"/>
  <c r="D349" i="3"/>
  <c r="E349" i="3"/>
  <c r="C349" i="3"/>
  <c r="D351" i="3"/>
  <c r="E351" i="3"/>
  <c r="C351" i="3"/>
  <c r="D353" i="3"/>
  <c r="E353" i="3"/>
  <c r="C353" i="3"/>
  <c r="F351" i="3" l="1"/>
  <c r="C361" i="3"/>
  <c r="C369" i="3"/>
  <c r="F367" i="3"/>
  <c r="D376" i="3"/>
  <c r="D381" i="3"/>
  <c r="F377" i="3"/>
  <c r="F365" i="3"/>
  <c r="F372" i="3"/>
  <c r="F382" i="3"/>
  <c r="C376" i="3"/>
  <c r="C381" i="3"/>
  <c r="F353" i="3"/>
  <c r="F349" i="3"/>
  <c r="C348" i="3"/>
  <c r="C347" i="3" s="1"/>
  <c r="C346" i="3" s="1"/>
  <c r="D369" i="3"/>
  <c r="F355" i="3"/>
  <c r="F370" i="3"/>
  <c r="F379" i="3"/>
  <c r="E376" i="3"/>
  <c r="E381" i="3"/>
  <c r="F362" i="3"/>
  <c r="E361" i="3"/>
  <c r="E369" i="3"/>
  <c r="E348" i="3"/>
  <c r="E347" i="3" s="1"/>
  <c r="E346" i="3" s="1"/>
  <c r="D361" i="3"/>
  <c r="D348" i="3"/>
  <c r="D347" i="3" s="1"/>
  <c r="D346" i="3" s="1"/>
  <c r="F338" i="3"/>
  <c r="F340" i="3"/>
  <c r="F343" i="3"/>
  <c r="F345" i="3"/>
  <c r="D342" i="3"/>
  <c r="E342" i="3"/>
  <c r="C342" i="3"/>
  <c r="D344" i="3"/>
  <c r="E344" i="3"/>
  <c r="C344" i="3"/>
  <c r="D337" i="3"/>
  <c r="E337" i="3"/>
  <c r="C337" i="3"/>
  <c r="D339" i="3"/>
  <c r="E339" i="3"/>
  <c r="C339" i="3"/>
  <c r="F316" i="3"/>
  <c r="F317" i="3"/>
  <c r="F319" i="3"/>
  <c r="F321" i="3"/>
  <c r="F325" i="3"/>
  <c r="F326" i="3"/>
  <c r="F327" i="3"/>
  <c r="F329" i="3"/>
  <c r="F330" i="3"/>
  <c r="F332" i="3"/>
  <c r="D328" i="3"/>
  <c r="E328" i="3"/>
  <c r="E331" i="3"/>
  <c r="D331" i="3"/>
  <c r="C331" i="3"/>
  <c r="C328" i="3"/>
  <c r="D324" i="3"/>
  <c r="E324" i="3"/>
  <c r="C324" i="3"/>
  <c r="C315" i="3"/>
  <c r="D320" i="3"/>
  <c r="E320" i="3"/>
  <c r="C320" i="3"/>
  <c r="D318" i="3"/>
  <c r="E318" i="3"/>
  <c r="C318" i="3"/>
  <c r="D315" i="3"/>
  <c r="E315" i="3"/>
  <c r="F310" i="3"/>
  <c r="F302" i="3"/>
  <c r="F304" i="3"/>
  <c r="D309" i="3"/>
  <c r="D308" i="3" s="1"/>
  <c r="D307" i="3" s="1"/>
  <c r="D306" i="3" s="1"/>
  <c r="E309" i="3"/>
  <c r="E308" i="3" s="1"/>
  <c r="E307" i="3" s="1"/>
  <c r="E306" i="3" s="1"/>
  <c r="C309" i="3"/>
  <c r="C308" i="3" s="1"/>
  <c r="C307" i="3" s="1"/>
  <c r="C306" i="3" s="1"/>
  <c r="D301" i="3"/>
  <c r="E301" i="3"/>
  <c r="C301" i="3"/>
  <c r="D303" i="3"/>
  <c r="E303" i="3"/>
  <c r="C303" i="3"/>
  <c r="F38" i="3"/>
  <c r="F73" i="3"/>
  <c r="F75" i="3"/>
  <c r="F78" i="3"/>
  <c r="F81" i="3"/>
  <c r="F82" i="3"/>
  <c r="F292" i="3"/>
  <c r="F294" i="3"/>
  <c r="F297" i="3"/>
  <c r="D291" i="3"/>
  <c r="E291" i="3"/>
  <c r="C291" i="3"/>
  <c r="D293" i="3"/>
  <c r="E293" i="3"/>
  <c r="C293" i="3"/>
  <c r="E296" i="3"/>
  <c r="E295" i="3" s="1"/>
  <c r="D296" i="3"/>
  <c r="D295" i="3" s="1"/>
  <c r="C296" i="3"/>
  <c r="C295" i="3" s="1"/>
  <c r="F279" i="3"/>
  <c r="F281" i="3"/>
  <c r="F282" i="3"/>
  <c r="F284" i="3"/>
  <c r="F287" i="3"/>
  <c r="E286" i="3"/>
  <c r="E285" i="3" s="1"/>
  <c r="D286" i="3"/>
  <c r="D285" i="3" s="1"/>
  <c r="C286" i="3"/>
  <c r="C285" i="3" s="1"/>
  <c r="D280" i="3"/>
  <c r="E280" i="3"/>
  <c r="D278" i="3"/>
  <c r="E278" i="3"/>
  <c r="C278" i="3"/>
  <c r="C280" i="3"/>
  <c r="D283" i="3"/>
  <c r="E283" i="3"/>
  <c r="C283" i="3"/>
  <c r="F270" i="3"/>
  <c r="F274" i="3"/>
  <c r="D266" i="3"/>
  <c r="C266" i="3"/>
  <c r="D269" i="3"/>
  <c r="E269" i="3"/>
  <c r="C269" i="3"/>
  <c r="D273" i="3"/>
  <c r="D272" i="3" s="1"/>
  <c r="E273" i="3"/>
  <c r="E272" i="3" s="1"/>
  <c r="C273" i="3"/>
  <c r="C272" i="3" s="1"/>
  <c r="E260" i="3"/>
  <c r="E259" i="3" s="1"/>
  <c r="E258" i="3" s="1"/>
  <c r="E257" i="3" s="1"/>
  <c r="D261" i="3"/>
  <c r="D260" i="3" s="1"/>
  <c r="D259" i="3" s="1"/>
  <c r="D258" i="3" s="1"/>
  <c r="D257" i="3" s="1"/>
  <c r="C260" i="3"/>
  <c r="C259" i="3" s="1"/>
  <c r="C258" i="3" s="1"/>
  <c r="C257" i="3" s="1"/>
  <c r="F240" i="3"/>
  <c r="F241" i="3"/>
  <c r="F243" i="3"/>
  <c r="F245" i="3"/>
  <c r="F246" i="3"/>
  <c r="F248" i="3"/>
  <c r="F249" i="3"/>
  <c r="F253" i="3"/>
  <c r="F254" i="3"/>
  <c r="F255" i="3"/>
  <c r="F256" i="3"/>
  <c r="D244" i="3"/>
  <c r="E244" i="3"/>
  <c r="C244" i="3"/>
  <c r="D252" i="3"/>
  <c r="D251" i="3" s="1"/>
  <c r="D250" i="3" s="1"/>
  <c r="E252" i="3"/>
  <c r="C252" i="3"/>
  <c r="C251" i="3" s="1"/>
  <c r="C250" i="3" s="1"/>
  <c r="D247" i="3"/>
  <c r="E247" i="3"/>
  <c r="C247" i="3"/>
  <c r="C239" i="3"/>
  <c r="D239" i="3"/>
  <c r="E239" i="3"/>
  <c r="E236" i="3"/>
  <c r="D236" i="3"/>
  <c r="C236" i="3"/>
  <c r="D234" i="3"/>
  <c r="E234" i="3"/>
  <c r="C234" i="3"/>
  <c r="D229" i="3"/>
  <c r="F219" i="3"/>
  <c r="F220" i="3"/>
  <c r="F222" i="3"/>
  <c r="F224" i="3"/>
  <c r="F225" i="3"/>
  <c r="F228" i="3"/>
  <c r="F230" i="3"/>
  <c r="D227" i="3"/>
  <c r="F227" i="3" s="1"/>
  <c r="C227" i="3"/>
  <c r="E229" i="3"/>
  <c r="C229" i="3"/>
  <c r="D218" i="3"/>
  <c r="E218" i="3"/>
  <c r="C218" i="3"/>
  <c r="D221" i="3"/>
  <c r="E221" i="3"/>
  <c r="C221" i="3"/>
  <c r="D223" i="3"/>
  <c r="E223" i="3"/>
  <c r="C223" i="3"/>
  <c r="D211" i="3"/>
  <c r="E211" i="3"/>
  <c r="D203" i="3"/>
  <c r="F203" i="3" s="1"/>
  <c r="F197" i="3"/>
  <c r="F199" i="3"/>
  <c r="F200" i="3"/>
  <c r="F205" i="3"/>
  <c r="F206" i="3"/>
  <c r="F207" i="3"/>
  <c r="F209" i="3"/>
  <c r="F210" i="3"/>
  <c r="F212" i="3"/>
  <c r="F213" i="3"/>
  <c r="C211" i="3"/>
  <c r="D208" i="3"/>
  <c r="E208" i="3"/>
  <c r="C208" i="3"/>
  <c r="D204" i="3"/>
  <c r="E204" i="3"/>
  <c r="C204" i="3"/>
  <c r="E202" i="3"/>
  <c r="C203" i="3"/>
  <c r="C202" i="3" s="1"/>
  <c r="D196" i="3"/>
  <c r="E196" i="3"/>
  <c r="C196" i="3"/>
  <c r="D198" i="3"/>
  <c r="E198" i="3"/>
  <c r="C198" i="3"/>
  <c r="D165" i="3"/>
  <c r="F165" i="3" s="1"/>
  <c r="F179" i="3"/>
  <c r="F181" i="3"/>
  <c r="F182" i="3"/>
  <c r="F184" i="3"/>
  <c r="F185" i="3"/>
  <c r="F186" i="3"/>
  <c r="F188" i="3"/>
  <c r="F189" i="3"/>
  <c r="F192" i="3"/>
  <c r="D191" i="3"/>
  <c r="D190" i="3" s="1"/>
  <c r="E191" i="3"/>
  <c r="E190" i="3" s="1"/>
  <c r="C191" i="3"/>
  <c r="C190" i="3" s="1"/>
  <c r="D178" i="3"/>
  <c r="C178" i="3"/>
  <c r="D180" i="3"/>
  <c r="E180" i="3"/>
  <c r="C180" i="3"/>
  <c r="D183" i="3"/>
  <c r="E183" i="3"/>
  <c r="C183" i="3"/>
  <c r="D187" i="3"/>
  <c r="E187" i="3"/>
  <c r="C189" i="3"/>
  <c r="C187" i="3" s="1"/>
  <c r="F172" i="3"/>
  <c r="F174" i="3"/>
  <c r="D171" i="3"/>
  <c r="E171" i="3"/>
  <c r="C171" i="3"/>
  <c r="D173" i="3"/>
  <c r="E173" i="3"/>
  <c r="C173" i="3"/>
  <c r="D160" i="3"/>
  <c r="E160" i="3"/>
  <c r="C160" i="3"/>
  <c r="D162" i="3"/>
  <c r="E162" i="3"/>
  <c r="C162" i="3"/>
  <c r="E164" i="3"/>
  <c r="C165" i="3"/>
  <c r="C164" i="3" s="1"/>
  <c r="D166" i="3"/>
  <c r="E166" i="3"/>
  <c r="C166" i="3"/>
  <c r="F161" i="3"/>
  <c r="D154" i="3"/>
  <c r="E154" i="3"/>
  <c r="C154" i="3"/>
  <c r="D156" i="3"/>
  <c r="E156" i="3"/>
  <c r="C156" i="3"/>
  <c r="F155" i="3"/>
  <c r="F157" i="3"/>
  <c r="F148" i="3"/>
  <c r="F143" i="3"/>
  <c r="E147" i="3"/>
  <c r="E146" i="3" s="1"/>
  <c r="D147" i="3"/>
  <c r="D146" i="3" s="1"/>
  <c r="D145" i="3" s="1"/>
  <c r="D144" i="3" s="1"/>
  <c r="D136" i="3"/>
  <c r="E136" i="3"/>
  <c r="E135" i="3" s="1"/>
  <c r="C136" i="3"/>
  <c r="C135" i="3" s="1"/>
  <c r="D139" i="3"/>
  <c r="E139" i="3"/>
  <c r="C139" i="3"/>
  <c r="D142" i="3"/>
  <c r="E142" i="3"/>
  <c r="C142" i="3"/>
  <c r="F128" i="3"/>
  <c r="D127" i="3"/>
  <c r="D126" i="3" s="1"/>
  <c r="D125" i="3" s="1"/>
  <c r="E127" i="3"/>
  <c r="C127" i="3"/>
  <c r="C126" i="3" s="1"/>
  <c r="C125" i="3" s="1"/>
  <c r="D131" i="3"/>
  <c r="D130" i="3" s="1"/>
  <c r="E131" i="3"/>
  <c r="E130" i="3" s="1"/>
  <c r="C131" i="3"/>
  <c r="C130" i="3" s="1"/>
  <c r="D202" i="3" l="1"/>
  <c r="D375" i="3"/>
  <c r="D374" i="3" s="1"/>
  <c r="C360" i="3"/>
  <c r="C359" i="3" s="1"/>
  <c r="F223" i="3"/>
  <c r="F339" i="3"/>
  <c r="F344" i="3"/>
  <c r="D360" i="3"/>
  <c r="D359" i="3" s="1"/>
  <c r="C336" i="3"/>
  <c r="F324" i="3"/>
  <c r="F369" i="3"/>
  <c r="E341" i="3"/>
  <c r="C341" i="3"/>
  <c r="F318" i="3"/>
  <c r="C375" i="3"/>
  <c r="C374" i="3" s="1"/>
  <c r="F328" i="3"/>
  <c r="F337" i="3"/>
  <c r="E360" i="3"/>
  <c r="E359" i="3" s="1"/>
  <c r="E375" i="3"/>
  <c r="E374" i="3" s="1"/>
  <c r="F381" i="3"/>
  <c r="E314" i="3"/>
  <c r="D341" i="3"/>
  <c r="F342" i="3"/>
  <c r="C314" i="3"/>
  <c r="E336" i="3"/>
  <c r="C300" i="3"/>
  <c r="C299" i="3" s="1"/>
  <c r="C298" i="3" s="1"/>
  <c r="E323" i="3"/>
  <c r="D336" i="3"/>
  <c r="F315" i="3"/>
  <c r="F320" i="3"/>
  <c r="C323" i="3"/>
  <c r="E300" i="3"/>
  <c r="E299" i="3" s="1"/>
  <c r="E298" i="3" s="1"/>
  <c r="F303" i="3"/>
  <c r="F331" i="3"/>
  <c r="D314" i="3"/>
  <c r="D323" i="3"/>
  <c r="C265" i="3"/>
  <c r="C264" i="3" s="1"/>
  <c r="C263" i="3" s="1"/>
  <c r="F295" i="3"/>
  <c r="C290" i="3"/>
  <c r="C289" i="3" s="1"/>
  <c r="C288" i="3" s="1"/>
  <c r="C277" i="3"/>
  <c r="C276" i="3" s="1"/>
  <c r="C275" i="3" s="1"/>
  <c r="E290" i="3"/>
  <c r="E289" i="3" s="1"/>
  <c r="E288" i="3" s="1"/>
  <c r="D300" i="3"/>
  <c r="D299" i="3" s="1"/>
  <c r="D298" i="3" s="1"/>
  <c r="F285" i="3"/>
  <c r="E265" i="3"/>
  <c r="E264" i="3" s="1"/>
  <c r="E263" i="3" s="1"/>
  <c r="E277" i="3"/>
  <c r="E276" i="3" s="1"/>
  <c r="E275" i="3" s="1"/>
  <c r="D277" i="3"/>
  <c r="D276" i="3" s="1"/>
  <c r="D275" i="3" s="1"/>
  <c r="F291" i="3"/>
  <c r="F269" i="3"/>
  <c r="F296" i="3"/>
  <c r="F301" i="3"/>
  <c r="D290" i="3"/>
  <c r="D289" i="3" s="1"/>
  <c r="D288" i="3" s="1"/>
  <c r="F309" i="3"/>
  <c r="F273" i="3"/>
  <c r="F154" i="3"/>
  <c r="F283" i="3"/>
  <c r="F280" i="3"/>
  <c r="F293" i="3"/>
  <c r="F278" i="3"/>
  <c r="D233" i="3"/>
  <c r="C238" i="3"/>
  <c r="F272" i="3"/>
  <c r="F286" i="3"/>
  <c r="D265" i="3"/>
  <c r="D264" i="3" s="1"/>
  <c r="D263" i="3" s="1"/>
  <c r="F171" i="3"/>
  <c r="C226" i="3"/>
  <c r="F156" i="3"/>
  <c r="F204" i="3"/>
  <c r="E217" i="3"/>
  <c r="D164" i="3"/>
  <c r="F164" i="3" s="1"/>
  <c r="F229" i="3"/>
  <c r="E238" i="3"/>
  <c r="F244" i="3"/>
  <c r="C217" i="3"/>
  <c r="D238" i="3"/>
  <c r="E195" i="3"/>
  <c r="E159" i="3"/>
  <c r="C170" i="3"/>
  <c r="F247" i="3"/>
  <c r="F221" i="3"/>
  <c r="C233" i="3"/>
  <c r="E233" i="3"/>
  <c r="F239" i="3"/>
  <c r="D226" i="3"/>
  <c r="F261" i="3"/>
  <c r="F208" i="3"/>
  <c r="F218" i="3"/>
  <c r="F198" i="3"/>
  <c r="F196" i="3"/>
  <c r="F211" i="3"/>
  <c r="F252" i="3"/>
  <c r="F260" i="3"/>
  <c r="E251" i="3"/>
  <c r="E226" i="3"/>
  <c r="D217" i="3"/>
  <c r="E201" i="3"/>
  <c r="D201" i="3"/>
  <c r="F202" i="3"/>
  <c r="D195" i="3"/>
  <c r="C201" i="3"/>
  <c r="C177" i="3"/>
  <c r="C176" i="3" s="1"/>
  <c r="C175" i="3" s="1"/>
  <c r="F127" i="3"/>
  <c r="F142" i="3"/>
  <c r="E177" i="3"/>
  <c r="E176" i="3" s="1"/>
  <c r="E175" i="3" s="1"/>
  <c r="C195" i="3"/>
  <c r="F187" i="3"/>
  <c r="C153" i="3"/>
  <c r="F191" i="3"/>
  <c r="E138" i="3"/>
  <c r="E134" i="3" s="1"/>
  <c r="E133" i="3" s="1"/>
  <c r="F173" i="3"/>
  <c r="F183" i="3"/>
  <c r="F190" i="3"/>
  <c r="F180" i="3"/>
  <c r="D177" i="3"/>
  <c r="D176" i="3" s="1"/>
  <c r="D175" i="3" s="1"/>
  <c r="F178" i="3"/>
  <c r="D170" i="3"/>
  <c r="F160" i="3"/>
  <c r="C124" i="3"/>
  <c r="C138" i="3"/>
  <c r="C134" i="3" s="1"/>
  <c r="C133" i="3" s="1"/>
  <c r="F147" i="3"/>
  <c r="E170" i="3"/>
  <c r="D153" i="3"/>
  <c r="D124" i="3"/>
  <c r="C159" i="3"/>
  <c r="E153" i="3"/>
  <c r="D135" i="3"/>
  <c r="E126" i="3"/>
  <c r="E125" i="3" s="1"/>
  <c r="E124" i="3" s="1"/>
  <c r="D138" i="3"/>
  <c r="E313" i="3" l="1"/>
  <c r="E312" i="3" s="1"/>
  <c r="C335" i="3"/>
  <c r="C334" i="3" s="1"/>
  <c r="F323" i="3"/>
  <c r="E335" i="3"/>
  <c r="E334" i="3" s="1"/>
  <c r="F341" i="3"/>
  <c r="D335" i="3"/>
  <c r="D334" i="3" s="1"/>
  <c r="E262" i="3"/>
  <c r="C313" i="3"/>
  <c r="C312" i="3" s="1"/>
  <c r="F238" i="3"/>
  <c r="D313" i="3"/>
  <c r="D312" i="3" s="1"/>
  <c r="F312" i="3" s="1"/>
  <c r="C216" i="3"/>
  <c r="C215" i="3" s="1"/>
  <c r="D216" i="3"/>
  <c r="D215" i="3" s="1"/>
  <c r="E232" i="3"/>
  <c r="D232" i="3"/>
  <c r="D231" i="3" s="1"/>
  <c r="E152" i="3"/>
  <c r="E151" i="3" s="1"/>
  <c r="C232" i="3"/>
  <c r="C231" i="3" s="1"/>
  <c r="E194" i="3"/>
  <c r="E193" i="3" s="1"/>
  <c r="E216" i="3"/>
  <c r="E215" i="3" s="1"/>
  <c r="F138" i="3"/>
  <c r="D159" i="3"/>
  <c r="D152" i="3" s="1"/>
  <c r="D151" i="3" s="1"/>
  <c r="F201" i="3"/>
  <c r="C152" i="3"/>
  <c r="C151" i="3" s="1"/>
  <c r="D194" i="3"/>
  <c r="D193" i="3" s="1"/>
  <c r="E250" i="3"/>
  <c r="F250" i="3" s="1"/>
  <c r="F251" i="3"/>
  <c r="F226" i="3"/>
  <c r="C194" i="3"/>
  <c r="C193" i="3" s="1"/>
  <c r="D134" i="3"/>
  <c r="D133" i="3" s="1"/>
  <c r="F133" i="3" s="1"/>
  <c r="E169" i="3"/>
  <c r="F170" i="3"/>
  <c r="F124" i="3"/>
  <c r="E231" i="3" l="1"/>
  <c r="E119" i="3" l="1"/>
  <c r="E111" i="3"/>
  <c r="F111" i="3" s="1"/>
  <c r="F112" i="3"/>
  <c r="F116" i="3"/>
  <c r="F117" i="3"/>
  <c r="F118" i="3"/>
  <c r="F120" i="3"/>
  <c r="D115" i="3"/>
  <c r="E115" i="3"/>
  <c r="C115" i="3"/>
  <c r="D119" i="3"/>
  <c r="C119" i="3"/>
  <c r="D122" i="3"/>
  <c r="D121" i="3" s="1"/>
  <c r="E122" i="3"/>
  <c r="E121" i="3" s="1"/>
  <c r="C122" i="3"/>
  <c r="C121" i="3" s="1"/>
  <c r="D88" i="3"/>
  <c r="D87" i="3" s="1"/>
  <c r="F89" i="3"/>
  <c r="F90" i="3"/>
  <c r="F92" i="3"/>
  <c r="F94" i="3"/>
  <c r="F95" i="3"/>
  <c r="F98" i="3"/>
  <c r="F102" i="3"/>
  <c r="F103" i="3"/>
  <c r="F106" i="3"/>
  <c r="E105" i="3"/>
  <c r="E104" i="3" s="1"/>
  <c r="D105" i="3"/>
  <c r="D104" i="3" s="1"/>
  <c r="E101" i="3"/>
  <c r="D99" i="3"/>
  <c r="E99" i="3"/>
  <c r="D97" i="3"/>
  <c r="E97" i="3"/>
  <c r="D93" i="3"/>
  <c r="E93" i="3"/>
  <c r="D91" i="3"/>
  <c r="E91" i="3"/>
  <c r="E87" i="3"/>
  <c r="C91" i="3"/>
  <c r="C93" i="3"/>
  <c r="C99" i="3"/>
  <c r="C97" i="3"/>
  <c r="C88" i="3"/>
  <c r="C87" i="3" s="1"/>
  <c r="C102" i="3"/>
  <c r="C101" i="3" s="1"/>
  <c r="E72" i="3"/>
  <c r="D80" i="3"/>
  <c r="D79" i="3" s="1"/>
  <c r="E80" i="3"/>
  <c r="C80" i="3"/>
  <c r="D74" i="3"/>
  <c r="E74" i="3"/>
  <c r="C74" i="3"/>
  <c r="D72" i="3"/>
  <c r="C72" i="3"/>
  <c r="E37" i="3"/>
  <c r="C37" i="3"/>
  <c r="D37" i="3"/>
  <c r="F67" i="3"/>
  <c r="F68" i="3"/>
  <c r="F39" i="3"/>
  <c r="F40" i="3"/>
  <c r="F42" i="3"/>
  <c r="F44" i="3"/>
  <c r="F45" i="3"/>
  <c r="F46" i="3"/>
  <c r="F47" i="3"/>
  <c r="F49" i="3"/>
  <c r="F50" i="3"/>
  <c r="F51" i="3"/>
  <c r="F52" i="3"/>
  <c r="F53" i="3"/>
  <c r="F54" i="3"/>
  <c r="F55" i="3"/>
  <c r="F56" i="3"/>
  <c r="F57" i="3"/>
  <c r="F59" i="3"/>
  <c r="F60" i="3"/>
  <c r="F61" i="3"/>
  <c r="F62" i="3"/>
  <c r="F63" i="3"/>
  <c r="F64" i="3"/>
  <c r="D58" i="3"/>
  <c r="E58" i="3"/>
  <c r="C58" i="3"/>
  <c r="D66" i="3"/>
  <c r="E66" i="3"/>
  <c r="E65" i="3" s="1"/>
  <c r="C66" i="3"/>
  <c r="C65" i="3" s="1"/>
  <c r="D48" i="3"/>
  <c r="E48" i="3"/>
  <c r="C48" i="3"/>
  <c r="D41" i="3"/>
  <c r="E41" i="3"/>
  <c r="C41" i="3"/>
  <c r="F31" i="3"/>
  <c r="F33" i="3"/>
  <c r="E32" i="3"/>
  <c r="E30" i="3"/>
  <c r="D30" i="3"/>
  <c r="D32" i="3"/>
  <c r="C30" i="3"/>
  <c r="C32" i="3"/>
  <c r="F25" i="3"/>
  <c r="F26" i="3"/>
  <c r="F19" i="3"/>
  <c r="F20" i="3"/>
  <c r="F23" i="3"/>
  <c r="E21" i="3"/>
  <c r="E18" i="3"/>
  <c r="E24" i="3"/>
  <c r="D18" i="3"/>
  <c r="D22" i="3"/>
  <c r="D21" i="3" s="1"/>
  <c r="C22" i="3"/>
  <c r="C21" i="3" s="1"/>
  <c r="C18" i="3"/>
  <c r="C36" i="3" l="1"/>
  <c r="D36" i="3"/>
  <c r="C17" i="3"/>
  <c r="C114" i="3"/>
  <c r="C113" i="3" s="1"/>
  <c r="C108" i="3" s="1"/>
  <c r="F72" i="3"/>
  <c r="F74" i="3"/>
  <c r="E79" i="3"/>
  <c r="F79" i="3" s="1"/>
  <c r="F80" i="3"/>
  <c r="F88" i="3"/>
  <c r="E114" i="3"/>
  <c r="E113" i="3" s="1"/>
  <c r="F97" i="3"/>
  <c r="F104" i="3"/>
  <c r="E110" i="3"/>
  <c r="E109" i="3" s="1"/>
  <c r="D114" i="3"/>
  <c r="D113" i="3" s="1"/>
  <c r="D108" i="3" s="1"/>
  <c r="F115" i="3"/>
  <c r="F119" i="3"/>
  <c r="F105" i="3"/>
  <c r="F87" i="3"/>
  <c r="E86" i="3"/>
  <c r="C86" i="3"/>
  <c r="C96" i="3"/>
  <c r="F91" i="3"/>
  <c r="F18" i="3"/>
  <c r="E71" i="3"/>
  <c r="F93" i="3"/>
  <c r="F101" i="3"/>
  <c r="C71" i="3"/>
  <c r="C70" i="3" s="1"/>
  <c r="D96" i="3"/>
  <c r="D86" i="3"/>
  <c r="E96" i="3"/>
  <c r="D71" i="3"/>
  <c r="D70" i="3" s="1"/>
  <c r="F32" i="3"/>
  <c r="C29" i="3"/>
  <c r="F37" i="3"/>
  <c r="F21" i="3"/>
  <c r="E29" i="3"/>
  <c r="D29" i="3"/>
  <c r="F48" i="3"/>
  <c r="F22" i="3"/>
  <c r="F58" i="3"/>
  <c r="F41" i="3"/>
  <c r="F66" i="3"/>
  <c r="D65" i="3"/>
  <c r="F30" i="3"/>
  <c r="E17" i="3"/>
  <c r="D17" i="3"/>
  <c r="C16" i="3" l="1"/>
  <c r="C15" i="3" s="1"/>
  <c r="C14" i="3" s="1"/>
  <c r="C13" i="3" s="1"/>
  <c r="C12" i="3" s="1"/>
  <c r="C11" i="3" s="1"/>
  <c r="E70" i="3"/>
  <c r="D85" i="3"/>
  <c r="E85" i="3"/>
  <c r="E108" i="3"/>
  <c r="F108" i="3" s="1"/>
  <c r="F113" i="3"/>
  <c r="F114" i="3"/>
  <c r="C85" i="3"/>
  <c r="F96" i="3"/>
  <c r="D35" i="3"/>
  <c r="F17" i="3"/>
  <c r="I33" i="1" l="1"/>
  <c r="I34" i="1"/>
  <c r="I17" i="1"/>
  <c r="I20" i="1"/>
  <c r="I21" i="1"/>
  <c r="E69" i="3"/>
  <c r="F69" i="3" s="1"/>
  <c r="E35" i="3"/>
  <c r="F35" i="3" s="1"/>
  <c r="E28" i="3"/>
  <c r="E16" i="3"/>
  <c r="E15" i="3" s="1"/>
  <c r="F15" i="3" s="1"/>
  <c r="E84" i="3"/>
  <c r="E145" i="3"/>
  <c r="E144" i="3" s="1"/>
  <c r="F144" i="3" s="1"/>
  <c r="F134" i="3"/>
  <c r="F193" i="3"/>
  <c r="F175" i="3"/>
  <c r="E168" i="3"/>
  <c r="F168" i="3" s="1"/>
  <c r="F151" i="3"/>
  <c r="F257" i="3"/>
  <c r="F232" i="3"/>
  <c r="F216" i="3"/>
  <c r="F289" i="3"/>
  <c r="F275" i="3"/>
  <c r="F264" i="3"/>
  <c r="F299" i="3"/>
  <c r="F307" i="3"/>
  <c r="F335" i="3"/>
  <c r="F347" i="3"/>
  <c r="F374" i="3"/>
  <c r="F126" i="3"/>
  <c r="F146" i="3"/>
  <c r="F153" i="3"/>
  <c r="F159" i="3"/>
  <c r="F177" i="3"/>
  <c r="F195" i="3"/>
  <c r="F217" i="3"/>
  <c r="F259" i="3"/>
  <c r="F265" i="3"/>
  <c r="F277" i="3"/>
  <c r="F290" i="3"/>
  <c r="F300" i="3"/>
  <c r="F308" i="3"/>
  <c r="F314" i="3"/>
  <c r="F336" i="3"/>
  <c r="F348" i="3"/>
  <c r="F361" i="3"/>
  <c r="F376" i="3"/>
  <c r="F110" i="3"/>
  <c r="F109" i="3"/>
  <c r="F86" i="3"/>
  <c r="F71" i="3"/>
  <c r="F70" i="3"/>
  <c r="F36" i="3"/>
  <c r="F65" i="3"/>
  <c r="F29" i="3"/>
  <c r="F24" i="3"/>
  <c r="F176" i="3" l="1"/>
  <c r="F145" i="3"/>
  <c r="F231" i="3"/>
  <c r="F258" i="3"/>
  <c r="F263" i="3"/>
  <c r="F298" i="3"/>
  <c r="F346" i="3"/>
  <c r="F360" i="3"/>
  <c r="F152" i="3"/>
  <c r="F28" i="3"/>
  <c r="E27" i="3"/>
  <c r="F27" i="3" s="1"/>
  <c r="F306" i="3"/>
  <c r="F16" i="3"/>
  <c r="E311" i="3"/>
  <c r="F311" i="3" s="1"/>
  <c r="F359" i="3"/>
  <c r="E358" i="3"/>
  <c r="F358" i="3" s="1"/>
  <c r="F313" i="3"/>
  <c r="E34" i="3"/>
  <c r="F34" i="3" s="1"/>
  <c r="F288" i="3"/>
  <c r="F85" i="3"/>
  <c r="F215" i="3"/>
  <c r="E83" i="3"/>
  <c r="F83" i="3" s="1"/>
  <c r="F84" i="3"/>
  <c r="F125" i="3"/>
  <c r="F194" i="3"/>
  <c r="F169" i="3"/>
  <c r="E150" i="3"/>
  <c r="F276" i="3"/>
  <c r="F375" i="3"/>
  <c r="E107" i="3" l="1"/>
  <c r="F107" i="3" s="1"/>
  <c r="E214" i="3"/>
  <c r="F214" i="3" s="1"/>
  <c r="E305" i="3"/>
  <c r="F305" i="3" s="1"/>
  <c r="F262" i="3"/>
  <c r="F150" i="3"/>
  <c r="E14" i="3"/>
  <c r="F334" i="3"/>
  <c r="E333" i="3"/>
  <c r="F333" i="3" s="1"/>
  <c r="E13" i="3" l="1"/>
  <c r="E149" i="3"/>
  <c r="F149" i="3" s="1"/>
  <c r="F14" i="3"/>
  <c r="E12" i="3" l="1"/>
  <c r="F12" i="3" s="1"/>
  <c r="F13" i="3"/>
  <c r="E11" i="3" l="1"/>
  <c r="F11" i="3" s="1"/>
  <c r="H146" i="2"/>
  <c r="H147" i="2"/>
  <c r="G147" i="2"/>
  <c r="G146" i="2"/>
  <c r="C145" i="2"/>
  <c r="C144" i="2" s="1"/>
  <c r="H136" i="2"/>
  <c r="H134" i="2"/>
  <c r="H133" i="2"/>
  <c r="H131" i="2"/>
  <c r="H130" i="2"/>
  <c r="H128" i="2"/>
  <c r="H127" i="2"/>
  <c r="H125" i="2"/>
  <c r="H123" i="2"/>
  <c r="G134" i="2"/>
  <c r="G131" i="2"/>
  <c r="G130" i="2"/>
  <c r="G128" i="2"/>
  <c r="G127" i="2"/>
  <c r="G125" i="2"/>
  <c r="G123" i="2"/>
  <c r="C106" i="2"/>
  <c r="C108" i="2"/>
  <c r="C110" i="2"/>
  <c r="C113" i="2"/>
  <c r="C116" i="2"/>
  <c r="C118" i="2"/>
  <c r="C122" i="2"/>
  <c r="C124" i="2"/>
  <c r="C126" i="2"/>
  <c r="C129" i="2"/>
  <c r="C132" i="2"/>
  <c r="C135" i="2"/>
  <c r="E113" i="2"/>
  <c r="G117" i="2"/>
  <c r="G115" i="2"/>
  <c r="G114" i="2"/>
  <c r="G112" i="2"/>
  <c r="G111" i="2"/>
  <c r="G109" i="2"/>
  <c r="G107" i="2"/>
  <c r="H119" i="2"/>
  <c r="H117" i="2"/>
  <c r="H115" i="2"/>
  <c r="H114" i="2"/>
  <c r="H112" i="2"/>
  <c r="H111" i="2"/>
  <c r="H109" i="2"/>
  <c r="G74" i="2"/>
  <c r="F35" i="1"/>
  <c r="G35" i="1"/>
  <c r="H35" i="1"/>
  <c r="F32" i="1"/>
  <c r="H32" i="1"/>
  <c r="F28" i="1"/>
  <c r="G28" i="1"/>
  <c r="H28" i="1"/>
  <c r="F19" i="1"/>
  <c r="F40" i="1" s="1"/>
  <c r="G19" i="1"/>
  <c r="G40" i="1" s="1"/>
  <c r="H19" i="1"/>
  <c r="F16" i="1"/>
  <c r="G16" i="1"/>
  <c r="G39" i="1" s="1"/>
  <c r="H16" i="1"/>
  <c r="I16" i="1" s="1"/>
  <c r="H40" i="1" l="1"/>
  <c r="I19" i="1"/>
  <c r="I32" i="1"/>
  <c r="C121" i="2"/>
  <c r="C105" i="2"/>
  <c r="F22" i="1"/>
  <c r="H39" i="1"/>
  <c r="I39" i="1" s="1"/>
  <c r="G41" i="1"/>
  <c r="F39" i="1"/>
  <c r="F41" i="1" s="1"/>
  <c r="G22" i="1"/>
  <c r="I40" i="1"/>
  <c r="H22" i="1"/>
  <c r="I35" i="1"/>
  <c r="E145" i="2"/>
  <c r="E144" i="2" s="1"/>
  <c r="F145" i="2"/>
  <c r="E132" i="2"/>
  <c r="F132" i="2"/>
  <c r="D132" i="2"/>
  <c r="H41" i="1" l="1"/>
  <c r="F144" i="2"/>
  <c r="H145" i="2"/>
  <c r="G145" i="2"/>
  <c r="H132" i="2"/>
  <c r="G132" i="2"/>
  <c r="E135" i="2"/>
  <c r="F135" i="2"/>
  <c r="E129" i="2"/>
  <c r="F129" i="2"/>
  <c r="E126" i="2"/>
  <c r="F126" i="2"/>
  <c r="E124" i="2"/>
  <c r="F124" i="2"/>
  <c r="E122" i="2"/>
  <c r="F122" i="2"/>
  <c r="E118" i="2"/>
  <c r="F118" i="2"/>
  <c r="E116" i="2"/>
  <c r="F116" i="2"/>
  <c r="F113" i="2"/>
  <c r="E110" i="2"/>
  <c r="F110" i="2"/>
  <c r="E108" i="2"/>
  <c r="F108" i="2"/>
  <c r="E106" i="2"/>
  <c r="F106" i="2"/>
  <c r="D106" i="2"/>
  <c r="D108" i="2"/>
  <c r="D110" i="2"/>
  <c r="D113" i="2"/>
  <c r="D116" i="2"/>
  <c r="D118" i="2"/>
  <c r="D122" i="2"/>
  <c r="D124" i="2"/>
  <c r="D126" i="2"/>
  <c r="D129" i="2"/>
  <c r="D135" i="2"/>
  <c r="D145" i="2"/>
  <c r="D144" i="2" s="1"/>
  <c r="F121" i="2" l="1"/>
  <c r="H122" i="2"/>
  <c r="G122" i="2"/>
  <c r="H129" i="2"/>
  <c r="G129" i="2"/>
  <c r="H124" i="2"/>
  <c r="G124" i="2"/>
  <c r="H135" i="2"/>
  <c r="G126" i="2"/>
  <c r="H126" i="2"/>
  <c r="H144" i="2"/>
  <c r="G144" i="2"/>
  <c r="D121" i="2"/>
  <c r="E121" i="2"/>
  <c r="H118" i="2"/>
  <c r="H116" i="2"/>
  <c r="G116" i="2"/>
  <c r="G113" i="2"/>
  <c r="H113" i="2"/>
  <c r="H110" i="2"/>
  <c r="G110" i="2"/>
  <c r="D105" i="2"/>
  <c r="G108" i="2"/>
  <c r="H108" i="2"/>
  <c r="H107" i="2"/>
  <c r="H106" i="2"/>
  <c r="G106" i="2"/>
  <c r="E105" i="2"/>
  <c r="F105" i="2"/>
  <c r="G105" i="2" l="1"/>
  <c r="H105" i="2"/>
  <c r="H121" i="2"/>
  <c r="G121" i="2"/>
  <c r="F80" i="2"/>
  <c r="F33" i="2"/>
  <c r="E85" i="2"/>
  <c r="E84" i="2" s="1"/>
  <c r="F85" i="2"/>
  <c r="F84" i="2" s="1"/>
  <c r="D85" i="2"/>
  <c r="D84" i="2" s="1"/>
  <c r="D80" i="2"/>
  <c r="E80" i="2"/>
  <c r="D77" i="2"/>
  <c r="E77" i="2"/>
  <c r="F77" i="2"/>
  <c r="D73" i="2"/>
  <c r="E73" i="2"/>
  <c r="F73" i="2"/>
  <c r="E42" i="2"/>
  <c r="F42" i="2"/>
  <c r="E33" i="2"/>
  <c r="H78" i="2"/>
  <c r="C77" i="2"/>
  <c r="E21" i="2"/>
  <c r="E27" i="2"/>
  <c r="F21" i="2"/>
  <c r="D27" i="2"/>
  <c r="F27" i="2"/>
  <c r="D21" i="2"/>
  <c r="D18" i="2"/>
  <c r="E18" i="2"/>
  <c r="F18" i="2"/>
  <c r="E32" i="2" l="1"/>
  <c r="D9" i="2"/>
  <c r="H77" i="2"/>
  <c r="E9" i="2"/>
  <c r="D32" i="2"/>
  <c r="F32" i="2"/>
  <c r="F9" i="2"/>
  <c r="H84" i="2" l="1"/>
  <c r="E19" i="1"/>
  <c r="E40" i="1" s="1"/>
  <c r="E35" i="1"/>
  <c r="E32" i="1"/>
  <c r="C85" i="2"/>
  <c r="C84" i="2" s="1"/>
  <c r="C80" i="2"/>
  <c r="G73" i="2"/>
  <c r="C42" i="2"/>
  <c r="G42" i="2" s="1"/>
  <c r="C33" i="2"/>
  <c r="C27" i="2"/>
  <c r="G27" i="2" s="1"/>
  <c r="C21" i="2"/>
  <c r="G21" i="2" s="1"/>
  <c r="C18" i="2"/>
  <c r="G18" i="2" s="1"/>
  <c r="G84" i="2" l="1"/>
  <c r="C9" i="2"/>
  <c r="G9" i="2" s="1"/>
  <c r="C32" i="2"/>
  <c r="G10" i="2" l="1"/>
  <c r="G86" i="2" l="1"/>
  <c r="G34" i="2"/>
  <c r="G43" i="2"/>
  <c r="G81" i="2"/>
  <c r="H86" i="2"/>
  <c r="H34" i="2"/>
  <c r="H43" i="2"/>
  <c r="H74" i="2"/>
  <c r="H81" i="2"/>
  <c r="H13" i="2"/>
  <c r="H19" i="2"/>
  <c r="H22" i="2"/>
  <c r="E28" i="1" l="1"/>
  <c r="H33" i="2" l="1"/>
  <c r="G33" i="2"/>
  <c r="G80" i="2"/>
  <c r="H80" i="2"/>
  <c r="H10" i="2"/>
  <c r="H18" i="2"/>
  <c r="H27" i="2"/>
  <c r="H73" i="2"/>
  <c r="H42" i="2"/>
  <c r="G85" i="2"/>
  <c r="H85" i="2"/>
  <c r="H21" i="2"/>
  <c r="H9" i="2" l="1"/>
  <c r="H32" i="2"/>
  <c r="G32" i="2"/>
  <c r="E16" i="1" l="1"/>
  <c r="E39" i="1" l="1"/>
  <c r="E41" i="1" s="1"/>
  <c r="E22" i="1"/>
</calcChain>
</file>

<file path=xl/sharedStrings.xml><?xml version="1.0" encoding="utf-8"?>
<sst xmlns="http://schemas.openxmlformats.org/spreadsheetml/2006/main" count="740" uniqueCount="247">
  <si>
    <t>Članak 1.</t>
  </si>
  <si>
    <t xml:space="preserve">A. RAČUN PRIHODA I RASHODA </t>
  </si>
  <si>
    <t>Brojčana oznaka i naziv</t>
  </si>
  <si>
    <t>Prihodi ukupno</t>
  </si>
  <si>
    <t>6</t>
  </si>
  <si>
    <t>Prihodi poslovanja</t>
  </si>
  <si>
    <t>7</t>
  </si>
  <si>
    <t>Prihodi od prodaje nefinancijske imovine</t>
  </si>
  <si>
    <t>Rashodi ukupno</t>
  </si>
  <si>
    <t>3</t>
  </si>
  <si>
    <t>Rashodi poslovanja</t>
  </si>
  <si>
    <t>4</t>
  </si>
  <si>
    <t>Rashodi za nabavu nefinancijske imovine</t>
  </si>
  <si>
    <t>RAZLIKA − VIŠAK/MANJAK</t>
  </si>
  <si>
    <t>B. RAČUN ZADUŽIVANJA/FINANCIRANJA</t>
  </si>
  <si>
    <t>8</t>
  </si>
  <si>
    <t>Primici od financijske imovine i zaduživanja</t>
  </si>
  <si>
    <t>5</t>
  </si>
  <si>
    <t>Izdaci za financijsku imovinu i otplate zajmova</t>
  </si>
  <si>
    <t>NETO ZADUŽIVANJE/FINANCIRANJE</t>
  </si>
  <si>
    <t>C. RASPOLOŽIVA SREDSTVA IZ PRETHODNIH GODINA (VIŠAK PRIHODA I REZERVIRANJA)</t>
  </si>
  <si>
    <t>UKUPAN DONOS VIŠKA/MANJKA IZ PRETHODNE GODINE</t>
  </si>
  <si>
    <t>Višak prihoda iz prethodne godine koji će se rasporediti</t>
  </si>
  <si>
    <t>Manjak prihoda iz prethodne godine za pokriće</t>
  </si>
  <si>
    <t>RAZLIKA VIŠAK/MANJAK IZ PRETHODNE GODINE KOJI ĆE SE POKRITI/RASPOREDITI</t>
  </si>
  <si>
    <t>UKUPNO PRORAČUN (A.+B.+C.)</t>
  </si>
  <si>
    <t>Naziv</t>
  </si>
  <si>
    <t>PRIHODI I PRIMICI</t>
  </si>
  <si>
    <t>RASHODI I IZDACI</t>
  </si>
  <si>
    <t>VIŠAK/MANJAK +
NETO ZADUŽIVANJE/FINANCIRANJE +
RAZLIKA VIŠAK/MANJAK IZ PRETHODNE GODINE KOJI ĆE SE POKRITI/RASPOREDITI</t>
  </si>
  <si>
    <t>Članak 2.</t>
  </si>
  <si>
    <t>Ekonomska klasifikacija</t>
  </si>
  <si>
    <t>A. RAČUN PRIHODA I RASHODA</t>
  </si>
  <si>
    <t>63</t>
  </si>
  <si>
    <t>Pomoći iz inozemstva i od subjekata unutar općeg proračuna</t>
  </si>
  <si>
    <t>Pomoći od izvanproračunskih korisnika</t>
  </si>
  <si>
    <t>636</t>
  </si>
  <si>
    <t>Pomoći proračunskim korisnicima iz proračuna koji im nije nadležan</t>
  </si>
  <si>
    <t>Pomoći temeljem prijenosa EU sredstava</t>
  </si>
  <si>
    <t>65</t>
  </si>
  <si>
    <t>Prihodi od upravnih i administrativnih pristojbi, pristojbi po posebnim propisima i naknada</t>
  </si>
  <si>
    <t>652</t>
  </si>
  <si>
    <t>Prihodi po posebnim propisima</t>
  </si>
  <si>
    <t>66</t>
  </si>
  <si>
    <t>Prihodi od prodaje proizvoda i robe te pruženih usluga i prihodi od donacija</t>
  </si>
  <si>
    <t>661</t>
  </si>
  <si>
    <t>Prihodi od prodaje proizvoda i robe te pruženih usluga</t>
  </si>
  <si>
    <t>663</t>
  </si>
  <si>
    <t>Donacije od pravnih i fizičkih osoba izvan općeg proračuna</t>
  </si>
  <si>
    <t xml:space="preserve">Prihodi iz nadležnog proračuna za financiranje redovne djelatnosti proračunskih korisnika 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</si>
  <si>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</si>
  <si>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</si>
  <si>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</si>
  <si>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</si>
  <si>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</si>
  <si>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</si>
  <si>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</si>
  <si>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</si>
  <si>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</si>
  <si>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</si>
  <si>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</si>
  <si>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</si>
  <si>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</si>
  <si>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</si>
  <si>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</si>
  <si>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</si>
  <si>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329</t>
  </si>
  <si>
    <t>Ostali nespomenuti rashodi poslovanja</t>
  </si>
  <si>
    <t>34</t>
  </si>
  <si>
    <t>Financijski rashodi</t>
  </si>
  <si>
    <t>343</t>
  </si>
  <si>
    <t>Ostali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</si>
  <si>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</si>
  <si>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</si>
  <si>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</si>
  <si>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</si>
  <si>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Rashodi za nabavu neproizvedene dugotrajne imovine</t>
  </si>
  <si>
    <t>Nematerijalna imovina</t>
  </si>
  <si>
    <t>Rashodi za nabavu proizvedene dugotrajne imovine</t>
  </si>
  <si>
    <t>422</t>
  </si>
  <si>
    <t>Postrojenja i oprema</t>
  </si>
  <si>
    <t>424</t>
  </si>
  <si>
    <t>Knjige, umjetnička djela i ostale izložbene vrijednosti</t>
  </si>
  <si>
    <t>B. RAČUN FINANCIRANJA</t>
  </si>
  <si>
    <t>Članak 3.</t>
  </si>
  <si>
    <t>42</t>
  </si>
  <si>
    <t>Članak 4.</t>
  </si>
  <si>
    <t>II. OPĆI DIO</t>
  </si>
  <si>
    <t>III. POSEBNI DIO</t>
  </si>
  <si>
    <t>Indeks 5/4</t>
  </si>
  <si>
    <t>Indeks 5/2</t>
  </si>
  <si>
    <t>Članak 5.</t>
  </si>
  <si>
    <t>Program</t>
  </si>
  <si>
    <t>Aktivnost / Projekt</t>
  </si>
  <si>
    <t>Izvor financiranja</t>
  </si>
  <si>
    <t>Indeks 4/3</t>
  </si>
  <si>
    <t>Naziv izvora financiranja</t>
  </si>
  <si>
    <t>SVEUKUPNO PRIHODI</t>
  </si>
  <si>
    <t>Izvor 1. OPĆI PRIHODI I PRIMICI</t>
  </si>
  <si>
    <t>Izvor 1.1. GRAD SAMOBOR - Opći prihodi i primici</t>
  </si>
  <si>
    <t>Izvor 2. VLASTITI PRIHODI</t>
  </si>
  <si>
    <t>Izvor 2.9. OSNOVNE ŠKOLE - Vlastiti prihodi</t>
  </si>
  <si>
    <t>Izvor 3. PRIHODI ZA POSEBNE NAMJENE</t>
  </si>
  <si>
    <t>Izvor 3.1. GRAD SAMOBOR - Prihodi za posebne namjene</t>
  </si>
  <si>
    <t>Izvor 3.9. OSNOVNE ŠKOLE - Prihodi za posebne namjene</t>
  </si>
  <si>
    <t>Izvor 4. PRIHODI OD POMOĆI</t>
  </si>
  <si>
    <t>Izvor 4.1. GRAD SAMOBOR - Prihodi od pomoći</t>
  </si>
  <si>
    <t>Izvor 4.9. OSNOVNE ŠKOLE - Prihod od pomoći</t>
  </si>
  <si>
    <t>Izvor 5. PRIHOD OD DONACIJA</t>
  </si>
  <si>
    <t>Izvor 5.8. OSNOVNE ŠKOLE - Prihod od donacija</t>
  </si>
  <si>
    <t>Izvor 6. PRIHOD OD PRODAJE NEFINANCIJSKE IMOVINE</t>
  </si>
  <si>
    <t>Izvor 6.5. OSNOVNE ŠKOLE - Prihod od donacija</t>
  </si>
  <si>
    <t>SVEUKUPNI RASHODI</t>
  </si>
  <si>
    <t>Opis</t>
  </si>
  <si>
    <t>Funkcijska klasifikacija 09 Obrazovanje</t>
  </si>
  <si>
    <t>Funkcijska klasifikacija 091 Predškolsko i osnovno obrazovanje</t>
  </si>
  <si>
    <t>Funkcijska klasifikacija 096 Dodatne usluge u obrazovanju</t>
  </si>
  <si>
    <t>Izvršenje 2022.</t>
  </si>
  <si>
    <t>Pomoći dane u inozemstvo i unutar općeg proračuna</t>
  </si>
  <si>
    <t>Pomoći proračunskim korisnicima drugih proračuna</t>
  </si>
  <si>
    <t>Izvor 5.1. GRAD SAMOBOR - Prihod od donacija</t>
  </si>
  <si>
    <t>Izvorni plan 2023.</t>
  </si>
  <si>
    <t>Tekući plan 2023.</t>
  </si>
  <si>
    <t>Izvršenje I. - VI. 2023.</t>
  </si>
  <si>
    <t>Opći dio Polugodišnjeg  izvještaja o izvršenju Financijskog plana Osnovne škole Samobor za 2023. godinu sadrži:</t>
  </si>
  <si>
    <t>Izvršenje prihoda i rashoda  po ekonomskoj klasifikaciji utvrđenih u Računu prihoda i rashoda za izvještajno razdoblje, utvrđuje se kako slijedi:</t>
  </si>
  <si>
    <t>Izvršenje prihoda i rashoda po izvorima financiranja utvrđenih u Računu prihoda i rashoda za izvještajno razdoblje, utvrđuje se kako slijedi:</t>
  </si>
  <si>
    <t>Izvršenje prihoda i rashoda prema funkcijskoj klasifikaciji utvrđenih u Računu prihoda i rashoda za izvještajno razdoblje, utvrđuje se kako slijedi:</t>
  </si>
  <si>
    <t/>
  </si>
  <si>
    <t>SVEUKUPNO RASHODI / IZDACI</t>
  </si>
  <si>
    <t>Korisnik  005</t>
  </si>
  <si>
    <t>OSNOVNA ŠKOLA SAMOBOR</t>
  </si>
  <si>
    <t>Program 4070</t>
  </si>
  <si>
    <t>DECENTRALIZIRANE FUNKCIJE</t>
  </si>
  <si>
    <t>Aktivnost A407001</t>
  </si>
  <si>
    <t>Izvor  1.1.</t>
  </si>
  <si>
    <t>GRAD SAMOBOR-  Opći prihodi i  primici</t>
  </si>
  <si>
    <t>Izvor  2.9.</t>
  </si>
  <si>
    <t>OSNOVNE ŠKOLE - VLASTITI PRIHODI</t>
  </si>
  <si>
    <t>Izvor  3.1.</t>
  </si>
  <si>
    <t>GRAD SAMOBOR-POSEBNE NAMJENE</t>
  </si>
  <si>
    <t>Izvor  4.9.</t>
  </si>
  <si>
    <t>OSNOVNE ŠKOLE - PRIHODI OD POMOĆI</t>
  </si>
  <si>
    <t>Aktivnost A407013</t>
  </si>
  <si>
    <t>Rashodi za zaposlene - OŠ Samobor</t>
  </si>
  <si>
    <t>Kapitalni projekt K407001</t>
  </si>
  <si>
    <t>Ulaganja na materijalnoj imovini</t>
  </si>
  <si>
    <t>Izvor  5.8.</t>
  </si>
  <si>
    <t>OSNOVNE ŠKOLE - PRIHODI OD DONACIJA</t>
  </si>
  <si>
    <t>Program 4071</t>
  </si>
  <si>
    <t>DODATNE POTREBE U OSNOVNOM ŠKOLSTVU</t>
  </si>
  <si>
    <t>Aktivnost A407101</t>
  </si>
  <si>
    <t>Izborna nastava i ostale izvannastavne aktivnosti</t>
  </si>
  <si>
    <t>36</t>
  </si>
  <si>
    <t>Aktivnost A407103</t>
  </si>
  <si>
    <t>Produženi boravak i školska prehrana</t>
  </si>
  <si>
    <t>Izvor  3.9.</t>
  </si>
  <si>
    <t>OSNOVNE ŠKOLE - POSEBNE NAMJENE</t>
  </si>
  <si>
    <t>Aktivnost A407104</t>
  </si>
  <si>
    <t>Ostali programi u osnovnom obrazovanju</t>
  </si>
  <si>
    <t>Izvor  6.5.</t>
  </si>
  <si>
    <t>OSNOVNE ŠKOLE - PRIHODI OD NEFINANCIJSKE IMOVINE</t>
  </si>
  <si>
    <t>Tekući projekt T407106</t>
  </si>
  <si>
    <t>Školska shema</t>
  </si>
  <si>
    <t>Izvor  4.1.</t>
  </si>
  <si>
    <t>GRAD SAMOBOR- POMOĆI</t>
  </si>
  <si>
    <t>Tekući projekt T407116</t>
  </si>
  <si>
    <t>Pomoćnici u nastavi financirani iz Proračuna Grada</t>
  </si>
  <si>
    <t>Tekući projekt T407123</t>
  </si>
  <si>
    <t>Pripravništvo HZZ - OŠ Samobor</t>
  </si>
  <si>
    <t>Tekući projekt T407140</t>
  </si>
  <si>
    <t>Vjetar u leđa - faza V - OŠ Samobor</t>
  </si>
  <si>
    <t>Rashodi i izdaci utvrđeni u Posebnom dijelu Financijskog plana Osnovne škole Samobor za 2023. godinu, iskazani po  izvorima financiranja i ekonomskoj klasifikaciji raspoređen u programe koji se sastoje od aktivnosti i projekata izvršeni su kako slijedi:</t>
  </si>
  <si>
    <t>Energija</t>
  </si>
  <si>
    <t>Uredski materijal</t>
  </si>
  <si>
    <t>Usluge telefona, pošte i prijevoza</t>
  </si>
  <si>
    <t>Računalne usluge</t>
  </si>
  <si>
    <t>Naknade građanima i kućanstvima na temelju osiguranja</t>
  </si>
  <si>
    <t>Naknada građanima i kućanstvima u novcu</t>
  </si>
  <si>
    <t>Komunalne usluge</t>
  </si>
  <si>
    <t>Naknade troškova zaposlenim</t>
  </si>
  <si>
    <t>Stručno usavršavanje zaposlenika</t>
  </si>
  <si>
    <t>Ostale naknade troškova zaposlenima</t>
  </si>
  <si>
    <t>Materijal i sirovine</t>
  </si>
  <si>
    <t>Sitni inventar i auto gume</t>
  </si>
  <si>
    <t>Službena, radna i zaštitna odjeća i obuća</t>
  </si>
  <si>
    <t>Uredski materijal i ostali materijalni rashodi</t>
  </si>
  <si>
    <t>Usluge tekućeg i invest. održavanja</t>
  </si>
  <si>
    <t>Usluge promidžbe i informiranja</t>
  </si>
  <si>
    <t>Zakupnine i najamnine</t>
  </si>
  <si>
    <t>Zdravstvene usluge</t>
  </si>
  <si>
    <t>Intelektualne i osobne usluge</t>
  </si>
  <si>
    <t>Ostale usluge</t>
  </si>
  <si>
    <t>Članarine</t>
  </si>
  <si>
    <t>Reprezentacija</t>
  </si>
  <si>
    <t>Premije osiguranja</t>
  </si>
  <si>
    <t>Pristojbe i naknade</t>
  </si>
  <si>
    <t>Troškovi sudskih postupaka</t>
  </si>
  <si>
    <t>Bankarske usluge i usluge platnog prometa</t>
  </si>
  <si>
    <t>Zatezne kamate</t>
  </si>
  <si>
    <t>Službena putovanja</t>
  </si>
  <si>
    <t>Naknade građanima i kućanstvima u naravi</t>
  </si>
  <si>
    <t>Plaće za redovan rad</t>
  </si>
  <si>
    <t>Plaće za prekovremeni rad</t>
  </si>
  <si>
    <t>Plaće za posebne uvjete rada</t>
  </si>
  <si>
    <t>Naknade za prijevoz, za rad na terenu i odvojeni život</t>
  </si>
  <si>
    <t>Naknada za nezapošljavanje osoba s invaliditetom</t>
  </si>
  <si>
    <t>Plaće</t>
  </si>
  <si>
    <t>Doprinosi za zdravstveno osiguranje</t>
  </si>
  <si>
    <t>Doprinosi za obv. osiguranje u slučaju nezaposlenosti</t>
  </si>
  <si>
    <t>Informatička oprema i oprema za učionice</t>
  </si>
  <si>
    <t>Sportska i glazbena oprema</t>
  </si>
  <si>
    <t>Uređaji, strojevi i oprema za ostale namjene</t>
  </si>
  <si>
    <t>Knjige</t>
  </si>
  <si>
    <t>Dodatna ulaganja na građevinskim objektima</t>
  </si>
  <si>
    <t>Rashodi za dodatna ulaganja na nefinancijskoj imovini</t>
  </si>
  <si>
    <t>Licence</t>
  </si>
  <si>
    <t>Oprema za održavanje i zaštitu</t>
  </si>
  <si>
    <t>Tekuće pomoći proračunskim korisnicima drugih proračuna</t>
  </si>
  <si>
    <t>Radio i TV prijemnici</t>
  </si>
  <si>
    <t>Naknade za rad članova školskog odbora</t>
  </si>
  <si>
    <t>Naknada građanima i kućanstvima u naravi</t>
  </si>
  <si>
    <t>Materijal i dijelovi za tekuće i investicijsko održavanje</t>
  </si>
  <si>
    <t>Usluge tekućeg i investicijskog održavanja</t>
  </si>
  <si>
    <t>Naknade za prijevoz za pomoćnike u nastavi</t>
  </si>
  <si>
    <t>Obvezni zdravstveni pregledi</t>
  </si>
  <si>
    <t>Naknade za rad povjerenstva</t>
  </si>
  <si>
    <t>Stručno usavršavanje</t>
  </si>
  <si>
    <t>Tekuće pomoći proračunskim korisnicima iz proračuna koji im nije nadležan</t>
  </si>
  <si>
    <t>Kapitalne pomoći proračunskim korisnicima iz proračuna koji im nije nadležan</t>
  </si>
  <si>
    <t>Prihodi iz nadležnog proračuna za financiranje rashoda za nabavu</t>
  </si>
  <si>
    <t>Prihodi iz nadležnog proračuna za financiranje rashoda poslovanja</t>
  </si>
  <si>
    <t>Kapitalne donacije</t>
  </si>
  <si>
    <t>Tekuće donacije</t>
  </si>
  <si>
    <t xml:space="preserve">Prihodi od pruženih usluga   </t>
  </si>
  <si>
    <t>Ostali nespomenuti prihodi</t>
  </si>
  <si>
    <t>Tekuće pomoći od izvanproračunskih korisnika</t>
  </si>
  <si>
    <t>Tekuće pomoći temeljem prijenosa EU sredstava</t>
  </si>
  <si>
    <t>-</t>
  </si>
  <si>
    <t>POLUGODIŠNJI IZVJEŠTAJ O IZVRŠENJU FINANCIJSKOG PLANA OSNOVNE ŠKOLE SAMOBOR ZA 2023. GODINU</t>
  </si>
  <si>
    <t xml:space="preserve">Na temelju članka 86.  stavka 1.  i stavka 3. Zakona o proračunu (Narodne novine br. 144/2021), Školski odbor Osnove škole Samobor na  22  sjednici održanoj  28.07.2023. godine donio je:  </t>
  </si>
  <si>
    <t>PREDSJEDNICA ŠKOLSKOG ODBORA:</t>
  </si>
  <si>
    <t>RAVNATELJ:</t>
  </si>
  <si>
    <t>Maja Karlo</t>
  </si>
  <si>
    <t>Goran Ivan Matoš</t>
  </si>
  <si>
    <t>KLASA: 400-02/23-01/01</t>
  </si>
  <si>
    <t>UR.BROJ: 238-27-14-23-4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</si>
</sst>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#,##0.00;\-\ #,##0.00"/>
    <numFmt numFmtId="165" formatCode="#,##0.00_ ;\-#,##0.00\ "/>
  </numFmts>
  <fonts count="30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color rgb="FF000000"/>
      <name val="Geneva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FFFF"/>
      <name val="Times New Roman"/>
      <family val="1"/>
    </font>
    <font>
      <b/>
      <sz val="9"/>
      <color rgb="FFFFFFFF"/>
      <name val="Times New Roman"/>
      <family val="1"/>
    </font>
    <font>
      <sz val="10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D8D8D8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0080"/>
        <bgColor rgb="FFFFFFFF"/>
      </patternFill>
    </fill>
    <fill>
      <patternFill patternType="solid">
        <fgColor rgb="FF000080"/>
        <bgColor rgb="FF000080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 applyNumberFormat="0" applyFont="0" applyBorder="0" applyProtection="0"/>
    <xf numFmtId="0" fontId="6" fillId="0" borderId="0" applyNumberFormat="0" applyBorder="0" applyProtection="0"/>
    <xf numFmtId="0" fontId="1" fillId="0" borderId="0" applyNumberFormat="0" applyFont="0" applyBorder="0" applyProtection="0">
      <alignment wrapText="1"/>
    </xf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2" fillId="0" borderId="0"/>
    <xf numFmtId="0" fontId="1" fillId="0" borderId="0" applyNumberFormat="0" applyFont="0" applyBorder="0" applyProtection="0"/>
    <xf numFmtId="0" fontId="1" fillId="0" borderId="0"/>
    <xf numFmtId="0" fontId="12" fillId="0" borderId="0"/>
    <xf numFmtId="0" fontId="1" fillId="0" borderId="0" applyNumberFormat="0" applyFont="0" applyBorder="0" applyProtection="0"/>
    <xf numFmtId="0" fontId="12" fillId="0" borderId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9" fontId="22" fillId="0" borderId="0" applyFont="0" applyFill="0" applyBorder="0" applyAlignment="0" applyProtection="0"/>
    <xf numFmtId="0" fontId="12" fillId="0" borderId="0"/>
    <xf numFmtId="0" fontId="23" fillId="7" borderId="11" applyNumberFormat="0" applyAlignment="0" applyProtection="0"/>
    <xf numFmtId="0" fontId="24" fillId="8" borderId="0" applyNumberFormat="0" applyBorder="0" applyAlignment="0" applyProtection="0"/>
  </cellStyleXfs>
  <cellXfs count="209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8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8" fillId="0" borderId="2" xfId="2" applyFont="1" applyBorder="1" applyAlignment="1">
      <alignment horizontal="left"/>
    </xf>
    <xf numFmtId="0" fontId="8" fillId="0" borderId="3" xfId="2" applyFont="1" applyBorder="1" applyAlignment="1">
      <alignment horizontal="left"/>
    </xf>
    <xf numFmtId="0" fontId="2" fillId="0" borderId="1" xfId="1" applyFont="1" applyBorder="1"/>
    <xf numFmtId="3" fontId="2" fillId="0" borderId="3" xfId="5" applyNumberFormat="1" applyFont="1" applyBorder="1"/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justify" vertical="top"/>
    </xf>
    <xf numFmtId="3" fontId="8" fillId="0" borderId="3" xfId="5" applyNumberFormat="1" applyFont="1" applyBorder="1"/>
    <xf numFmtId="0" fontId="2" fillId="0" borderId="0" xfId="3" applyFont="1" applyAlignment="1">
      <alignment horizontal="justify" vertical="top"/>
    </xf>
    <xf numFmtId="3" fontId="2" fillId="0" borderId="0" xfId="5" applyNumberFormat="1" applyFont="1"/>
    <xf numFmtId="0" fontId="2" fillId="0" borderId="4" xfId="1" applyFont="1" applyBorder="1"/>
    <xf numFmtId="3" fontId="2" fillId="0" borderId="5" xfId="5" applyNumberFormat="1" applyFont="1" applyBorder="1"/>
    <xf numFmtId="3" fontId="2" fillId="0" borderId="6" xfId="5" applyNumberFormat="1" applyFont="1" applyBorder="1"/>
    <xf numFmtId="0" fontId="8" fillId="0" borderId="0" xfId="3" applyFont="1" applyAlignment="1">
      <alignment horizontal="justify" vertical="top"/>
    </xf>
    <xf numFmtId="3" fontId="8" fillId="0" borderId="0" xfId="5" applyNumberFormat="1" applyFont="1"/>
    <xf numFmtId="0" fontId="8" fillId="0" borderId="0" xfId="2" applyFont="1"/>
    <xf numFmtId="0" fontId="2" fillId="0" borderId="0" xfId="2" applyFont="1"/>
    <xf numFmtId="0" fontId="2" fillId="0" borderId="1" xfId="1" applyFont="1" applyBorder="1" applyAlignment="1">
      <alignment horizontal="left"/>
    </xf>
    <xf numFmtId="0" fontId="2" fillId="0" borderId="2" xfId="3" applyFont="1" applyBorder="1" applyAlignment="1">
      <alignment horizontal="left" vertical="top"/>
    </xf>
    <xf numFmtId="0" fontId="2" fillId="0" borderId="0" xfId="3" applyFont="1" applyAlignment="1">
      <alignment horizontal="left" vertical="top"/>
    </xf>
    <xf numFmtId="0" fontId="8" fillId="0" borderId="2" xfId="3" applyFont="1" applyBorder="1" applyAlignment="1">
      <alignment vertical="top"/>
    </xf>
    <xf numFmtId="0" fontId="8" fillId="0" borderId="3" xfId="3" applyFont="1" applyBorder="1" applyAlignment="1">
      <alignment vertical="top"/>
    </xf>
    <xf numFmtId="3" fontId="2" fillId="0" borderId="0" xfId="1" applyNumberFormat="1" applyFont="1"/>
    <xf numFmtId="0" fontId="4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2" fillId="0" borderId="0" xfId="7" applyAlignment="1">
      <alignment vertical="center" wrapText="1"/>
    </xf>
    <xf numFmtId="3" fontId="12" fillId="0" borderId="0" xfId="7" applyNumberFormat="1" applyAlignment="1">
      <alignment vertical="center"/>
    </xf>
    <xf numFmtId="3" fontId="13" fillId="3" borderId="3" xfId="0" applyNumberFormat="1" applyFont="1" applyFill="1" applyBorder="1" applyAlignment="1">
      <alignment horizontal="center" vertical="center" wrapText="1"/>
    </xf>
    <xf numFmtId="0" fontId="15" fillId="4" borderId="0" xfId="8" applyFont="1" applyFill="1" applyAlignment="1">
      <alignment vertical="center" wrapText="1"/>
    </xf>
    <xf numFmtId="3" fontId="15" fillId="4" borderId="0" xfId="8" applyNumberFormat="1" applyFont="1" applyFill="1" applyAlignment="1">
      <alignment vertical="center"/>
    </xf>
    <xf numFmtId="4" fontId="16" fillId="5" borderId="0" xfId="8" applyNumberFormat="1" applyFont="1" applyFill="1" applyBorder="1" applyAlignment="1">
      <alignment vertical="center"/>
    </xf>
    <xf numFmtId="4" fontId="16" fillId="5" borderId="0" xfId="8" applyNumberFormat="1" applyFont="1" applyFill="1" applyBorder="1" applyAlignment="1">
      <alignment vertical="center" wrapText="1"/>
    </xf>
    <xf numFmtId="4" fontId="13" fillId="0" borderId="0" xfId="8" applyNumberFormat="1" applyFont="1" applyAlignment="1">
      <alignment vertical="center"/>
    </xf>
    <xf numFmtId="4" fontId="13" fillId="0" borderId="0" xfId="8" applyNumberFormat="1" applyFont="1" applyAlignment="1">
      <alignment vertical="center" wrapText="1"/>
    </xf>
    <xf numFmtId="4" fontId="15" fillId="0" borderId="0" xfId="8" applyNumberFormat="1" applyFont="1" applyAlignment="1">
      <alignment vertical="center"/>
    </xf>
    <xf numFmtId="4" fontId="15" fillId="0" borderId="0" xfId="8" applyNumberFormat="1" applyFont="1" applyAlignment="1">
      <alignment vertical="center" wrapText="1"/>
    </xf>
    <xf numFmtId="0" fontId="17" fillId="6" borderId="0" xfId="0" applyFont="1" applyFill="1" applyAlignment="1">
      <alignment vertical="center" wrapText="1" readingOrder="1"/>
    </xf>
    <xf numFmtId="4" fontId="18" fillId="0" borderId="0" xfId="8" applyNumberFormat="1" applyFont="1" applyAlignment="1">
      <alignment vertical="center" wrapText="1"/>
    </xf>
    <xf numFmtId="0" fontId="5" fillId="0" borderId="0" xfId="8" applyFont="1" applyAlignment="1">
      <alignment vertical="center"/>
    </xf>
    <xf numFmtId="0" fontId="5" fillId="0" borderId="0" xfId="8" applyFont="1" applyAlignment="1">
      <alignment vertical="center" wrapText="1"/>
    </xf>
    <xf numFmtId="3" fontId="5" fillId="0" borderId="0" xfId="8" applyNumberFormat="1" applyFont="1" applyAlignment="1">
      <alignment vertical="center"/>
    </xf>
    <xf numFmtId="0" fontId="20" fillId="0" borderId="0" xfId="10" applyFont="1" applyAlignment="1">
      <alignment vertical="center"/>
    </xf>
    <xf numFmtId="0" fontId="20" fillId="0" borderId="0" xfId="10" applyFont="1" applyAlignment="1">
      <alignment vertical="center" wrapText="1"/>
    </xf>
    <xf numFmtId="3" fontId="20" fillId="0" borderId="0" xfId="10" applyNumberFormat="1" applyFont="1" applyAlignment="1">
      <alignment vertical="center"/>
    </xf>
    <xf numFmtId="3" fontId="0" fillId="0" borderId="0" xfId="0" applyNumberFormat="1"/>
    <xf numFmtId="10" fontId="16" fillId="5" borderId="0" xfId="8" applyNumberFormat="1" applyFont="1" applyFill="1" applyBorder="1" applyAlignment="1">
      <alignment vertical="center"/>
    </xf>
    <xf numFmtId="10" fontId="13" fillId="0" borderId="0" xfId="8" applyNumberFormat="1" applyFont="1" applyAlignment="1">
      <alignment vertical="center"/>
    </xf>
    <xf numFmtId="10" fontId="16" fillId="5" borderId="0" xfId="15" applyNumberFormat="1" applyFont="1" applyFill="1" applyBorder="1" applyAlignment="1">
      <alignment vertical="center"/>
    </xf>
    <xf numFmtId="10" fontId="13" fillId="0" borderId="0" xfId="15" applyNumberFormat="1" applyFont="1" applyAlignment="1">
      <alignment vertical="center"/>
    </xf>
    <xf numFmtId="10" fontId="18" fillId="0" borderId="0" xfId="8" applyNumberFormat="1" applyFont="1" applyAlignment="1">
      <alignment vertical="center"/>
    </xf>
    <xf numFmtId="10" fontId="15" fillId="4" borderId="0" xfId="8" applyNumberFormat="1" applyFont="1" applyFill="1" applyAlignment="1">
      <alignment vertical="center"/>
    </xf>
    <xf numFmtId="10" fontId="18" fillId="0" borderId="0" xfId="15" applyNumberFormat="1" applyFont="1" applyAlignment="1">
      <alignment vertical="center"/>
    </xf>
    <xf numFmtId="3" fontId="13" fillId="3" borderId="7" xfId="0" applyNumberFormat="1" applyFont="1" applyFill="1" applyBorder="1" applyAlignment="1">
      <alignment horizontal="center" vertical="center" wrapText="1"/>
    </xf>
    <xf numFmtId="0" fontId="13" fillId="3" borderId="9" xfId="7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8" borderId="0" xfId="18" applyAlignment="1">
      <alignment vertical="center" wrapText="1"/>
    </xf>
    <xf numFmtId="10" fontId="24" fillId="8" borderId="13" xfId="18" applyNumberFormat="1" applyBorder="1" applyAlignment="1">
      <alignment vertical="center"/>
    </xf>
    <xf numFmtId="10" fontId="23" fillId="7" borderId="11" xfId="17" applyNumberFormat="1"/>
    <xf numFmtId="10" fontId="0" fillId="0" borderId="0" xfId="0" applyNumberFormat="1"/>
    <xf numFmtId="10" fontId="24" fillId="8" borderId="11" xfId="18" applyNumberFormat="1" applyBorder="1"/>
    <xf numFmtId="10" fontId="24" fillId="8" borderId="16" xfId="15" applyNumberFormat="1" applyFont="1" applyFill="1" applyBorder="1"/>
    <xf numFmtId="10" fontId="0" fillId="0" borderId="15" xfId="15" applyNumberFormat="1" applyFont="1" applyBorder="1"/>
    <xf numFmtId="10" fontId="0" fillId="0" borderId="0" xfId="15" applyNumberFormat="1" applyFont="1"/>
    <xf numFmtId="10" fontId="9" fillId="0" borderId="0" xfId="8" applyNumberFormat="1" applyFont="1" applyAlignment="1">
      <alignment vertical="center"/>
    </xf>
    <xf numFmtId="10" fontId="9" fillId="0" borderId="0" xfId="15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0" xfId="2" applyFont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wrapText="1"/>
    </xf>
    <xf numFmtId="3" fontId="9" fillId="2" borderId="15" xfId="0" applyNumberFormat="1" applyFont="1" applyFill="1" applyBorder="1" applyAlignment="1">
      <alignment horizontal="center" wrapText="1"/>
    </xf>
    <xf numFmtId="0" fontId="23" fillId="7" borderId="11" xfId="17" applyAlignment="1"/>
    <xf numFmtId="0" fontId="0" fillId="0" borderId="0" xfId="0" applyAlignment="1"/>
    <xf numFmtId="0" fontId="24" fillId="8" borderId="12" xfId="18" applyBorder="1" applyAlignment="1"/>
    <xf numFmtId="0" fontId="24" fillId="8" borderId="16" xfId="18" applyBorder="1" applyAlignment="1"/>
    <xf numFmtId="0" fontId="0" fillId="0" borderId="15" xfId="0" applyBorder="1" applyAlignment="1"/>
    <xf numFmtId="0" fontId="25" fillId="9" borderId="0" xfId="0" applyNumberFormat="1" applyFont="1" applyFill="1" applyBorder="1" applyAlignment="1">
      <alignment horizontal="left" vertical="center" wrapText="1" readingOrder="1"/>
    </xf>
    <xf numFmtId="0" fontId="26" fillId="10" borderId="0" xfId="0" applyNumberFormat="1" applyFont="1" applyFill="1" applyBorder="1" applyAlignment="1">
      <alignment horizontal="left" vertical="center" wrapText="1" readingOrder="1"/>
    </xf>
    <xf numFmtId="0" fontId="26" fillId="11" borderId="0" xfId="0" applyNumberFormat="1" applyFont="1" applyFill="1" applyBorder="1" applyAlignment="1">
      <alignment horizontal="left" vertical="center" wrapText="1" readingOrder="1"/>
    </xf>
    <xf numFmtId="0" fontId="26" fillId="12" borderId="0" xfId="0" applyNumberFormat="1" applyFont="1" applyFill="1" applyBorder="1" applyAlignment="1">
      <alignment horizontal="left" vertical="center" wrapText="1" readingOrder="1"/>
    </xf>
    <xf numFmtId="0" fontId="26" fillId="13" borderId="0" xfId="0" applyNumberFormat="1" applyFont="1" applyFill="1" applyBorder="1" applyAlignment="1">
      <alignment horizontal="left" vertical="center" wrapText="1" readingOrder="1"/>
    </xf>
    <xf numFmtId="0" fontId="26" fillId="0" borderId="0" xfId="0" applyNumberFormat="1" applyFont="1" applyFill="1" applyBorder="1" applyAlignment="1">
      <alignment horizontal="left" vertical="center" wrapText="1" readingOrder="1"/>
    </xf>
    <xf numFmtId="0" fontId="27" fillId="0" borderId="0" xfId="0" applyNumberFormat="1" applyFont="1" applyFill="1" applyBorder="1" applyAlignment="1">
      <alignment horizontal="left" vertical="center" wrapText="1" readingOrder="1"/>
    </xf>
    <xf numFmtId="0" fontId="25" fillId="9" borderId="0" xfId="0" applyNumberFormat="1" applyFont="1" applyFill="1" applyBorder="1" applyAlignment="1">
      <alignment vertical="center" wrapText="1" readingOrder="1"/>
    </xf>
    <xf numFmtId="0" fontId="26" fillId="10" borderId="0" xfId="0" applyNumberFormat="1" applyFont="1" applyFill="1" applyBorder="1" applyAlignment="1">
      <alignment vertical="center" wrapText="1" readingOrder="1"/>
    </xf>
    <xf numFmtId="0" fontId="26" fillId="11" borderId="0" xfId="0" applyNumberFormat="1" applyFont="1" applyFill="1" applyBorder="1" applyAlignment="1">
      <alignment vertical="center" wrapText="1" readingOrder="1"/>
    </xf>
    <xf numFmtId="0" fontId="26" fillId="12" borderId="0" xfId="0" applyNumberFormat="1" applyFont="1" applyFill="1" applyBorder="1" applyAlignment="1">
      <alignment vertical="center" wrapText="1" readingOrder="1"/>
    </xf>
    <xf numFmtId="0" fontId="26" fillId="13" borderId="0" xfId="0" applyNumberFormat="1" applyFont="1" applyFill="1" applyBorder="1" applyAlignment="1">
      <alignment vertical="center" wrapText="1" readingOrder="1"/>
    </xf>
    <xf numFmtId="0" fontId="26" fillId="0" borderId="0" xfId="0" applyNumberFormat="1" applyFont="1" applyFill="1" applyBorder="1" applyAlignment="1">
      <alignment vertical="center" wrapText="1" readingOrder="1"/>
    </xf>
    <xf numFmtId="0" fontId="27" fillId="0" borderId="0" xfId="0" applyNumberFormat="1" applyFont="1" applyFill="1" applyBorder="1" applyAlignment="1">
      <alignment vertical="center" wrapText="1" readingOrder="1"/>
    </xf>
    <xf numFmtId="164" fontId="26" fillId="11" borderId="0" xfId="0" applyNumberFormat="1" applyFont="1" applyFill="1" applyBorder="1" applyAlignment="1">
      <alignment horizontal="right" vertical="center" wrapText="1" readingOrder="1"/>
    </xf>
    <xf numFmtId="164" fontId="26" fillId="12" borderId="0" xfId="0" applyNumberFormat="1" applyFont="1" applyFill="1" applyBorder="1" applyAlignment="1">
      <alignment horizontal="right" vertical="center" wrapText="1" readingOrder="1"/>
    </xf>
    <xf numFmtId="164" fontId="26" fillId="13" borderId="0" xfId="0" applyNumberFormat="1" applyFont="1" applyFill="1" applyBorder="1" applyAlignment="1">
      <alignment horizontal="right" vertical="center" wrapText="1" readingOrder="1"/>
    </xf>
    <xf numFmtId="164" fontId="26" fillId="0" borderId="0" xfId="0" applyNumberFormat="1" applyFont="1" applyFill="1" applyBorder="1" applyAlignment="1">
      <alignment horizontal="right" vertical="center" wrapText="1" readingOrder="1"/>
    </xf>
    <xf numFmtId="164" fontId="27" fillId="0" borderId="0" xfId="0" applyNumberFormat="1" applyFont="1" applyFill="1" applyBorder="1" applyAlignment="1">
      <alignment horizontal="right" vertical="center" wrapText="1" readingOrder="1"/>
    </xf>
    <xf numFmtId="164" fontId="25" fillId="9" borderId="0" xfId="0" applyNumberFormat="1" applyFont="1" applyFill="1" applyBorder="1" applyAlignment="1">
      <alignment vertical="center" wrapText="1" readingOrder="1"/>
    </xf>
    <xf numFmtId="164" fontId="26" fillId="10" borderId="0" xfId="0" applyNumberFormat="1" applyFont="1" applyFill="1" applyBorder="1" applyAlignment="1">
      <alignment vertical="center" wrapText="1" readingOrder="1"/>
    </xf>
    <xf numFmtId="164" fontId="26" fillId="11" borderId="0" xfId="0" applyNumberFormat="1" applyFont="1" applyFill="1" applyBorder="1" applyAlignment="1">
      <alignment vertical="center" wrapText="1" readingOrder="1"/>
    </xf>
    <xf numFmtId="164" fontId="26" fillId="12" borderId="0" xfId="0" applyNumberFormat="1" applyFont="1" applyFill="1" applyBorder="1" applyAlignment="1">
      <alignment vertical="center" wrapText="1" readingOrder="1"/>
    </xf>
    <xf numFmtId="164" fontId="26" fillId="13" borderId="0" xfId="0" applyNumberFormat="1" applyFont="1" applyFill="1" applyBorder="1" applyAlignment="1">
      <alignment vertical="center" wrapText="1" readingOrder="1"/>
    </xf>
    <xf numFmtId="164" fontId="26" fillId="0" borderId="0" xfId="0" applyNumberFormat="1" applyFont="1" applyFill="1" applyBorder="1" applyAlignment="1">
      <alignment vertical="center" wrapText="1" readingOrder="1"/>
    </xf>
    <xf numFmtId="164" fontId="27" fillId="0" borderId="0" xfId="0" applyNumberFormat="1" applyFont="1" applyFill="1" applyBorder="1" applyAlignment="1">
      <alignment vertical="center" wrapText="1" readingOrder="1"/>
    </xf>
    <xf numFmtId="3" fontId="9" fillId="2" borderId="15" xfId="0" applyNumberFormat="1" applyFont="1" applyFill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left" vertical="center" wrapText="1" readingOrder="1"/>
    </xf>
    <xf numFmtId="0" fontId="28" fillId="0" borderId="0" xfId="0" applyNumberFormat="1" applyFont="1" applyFill="1" applyBorder="1" applyAlignment="1">
      <alignment vertical="center" wrapText="1" readingOrder="1"/>
    </xf>
    <xf numFmtId="164" fontId="28" fillId="0" borderId="0" xfId="0" applyNumberFormat="1" applyFont="1" applyFill="1" applyBorder="1" applyAlignment="1">
      <alignment horizontal="right" vertical="center" wrapText="1" readingOrder="1"/>
    </xf>
    <xf numFmtId="164" fontId="28" fillId="0" borderId="0" xfId="0" applyNumberFormat="1" applyFont="1" applyFill="1" applyBorder="1" applyAlignment="1">
      <alignment vertical="center" wrapText="1" readingOrder="1"/>
    </xf>
    <xf numFmtId="0" fontId="29" fillId="0" borderId="0" xfId="0" applyNumberFormat="1" applyFont="1" applyFill="1" applyBorder="1" applyAlignment="1">
      <alignment horizontal="left" vertical="center" wrapText="1" readingOrder="1"/>
    </xf>
    <xf numFmtId="0" fontId="29" fillId="0" borderId="0" xfId="0" applyNumberFormat="1" applyFont="1" applyFill="1" applyBorder="1" applyAlignment="1">
      <alignment vertical="center" wrapText="1" readingOrder="1"/>
    </xf>
    <xf numFmtId="164" fontId="29" fillId="0" borderId="0" xfId="0" applyNumberFormat="1" applyFont="1" applyFill="1" applyBorder="1" applyAlignment="1">
      <alignment horizontal="right" vertical="center" wrapText="1" readingOrder="1"/>
    </xf>
    <xf numFmtId="164" fontId="29" fillId="0" borderId="0" xfId="0" applyNumberFormat="1" applyFont="1" applyFill="1" applyBorder="1" applyAlignment="1">
      <alignment vertical="center" wrapText="1" readingOrder="1"/>
    </xf>
    <xf numFmtId="0" fontId="28" fillId="0" borderId="0" xfId="0" applyFont="1"/>
    <xf numFmtId="4" fontId="28" fillId="0" borderId="0" xfId="0" applyNumberFormat="1" applyFont="1"/>
    <xf numFmtId="10" fontId="2" fillId="0" borderId="15" xfId="2" applyNumberFormat="1" applyFont="1" applyBorder="1" applyAlignment="1">
      <alignment horizontal="right"/>
    </xf>
    <xf numFmtId="10" fontId="8" fillId="0" borderId="15" xfId="2" applyNumberFormat="1" applyFont="1" applyBorder="1" applyAlignment="1">
      <alignment horizontal="right"/>
    </xf>
    <xf numFmtId="10" fontId="25" fillId="9" borderId="0" xfId="0" applyNumberFormat="1" applyFont="1" applyFill="1" applyBorder="1" applyAlignment="1">
      <alignment vertical="center" wrapText="1" readingOrder="1"/>
    </xf>
    <xf numFmtId="10" fontId="26" fillId="10" borderId="0" xfId="0" applyNumberFormat="1" applyFont="1" applyFill="1" applyBorder="1" applyAlignment="1">
      <alignment vertical="center" wrapText="1" readingOrder="1"/>
    </xf>
    <xf numFmtId="10" fontId="26" fillId="11" borderId="0" xfId="0" applyNumberFormat="1" applyFont="1" applyFill="1" applyBorder="1" applyAlignment="1">
      <alignment vertical="center" wrapText="1" readingOrder="1"/>
    </xf>
    <xf numFmtId="10" fontId="26" fillId="12" borderId="0" xfId="0" applyNumberFormat="1" applyFont="1" applyFill="1" applyBorder="1" applyAlignment="1">
      <alignment vertical="center" wrapText="1" readingOrder="1"/>
    </xf>
    <xf numFmtId="10" fontId="26" fillId="13" borderId="0" xfId="0" applyNumberFormat="1" applyFont="1" applyFill="1" applyBorder="1" applyAlignment="1">
      <alignment vertical="center" wrapText="1" readingOrder="1"/>
    </xf>
    <xf numFmtId="10" fontId="26" fillId="0" borderId="0" xfId="0" applyNumberFormat="1" applyFont="1" applyFill="1" applyBorder="1" applyAlignment="1">
      <alignment vertical="center" wrapText="1" readingOrder="1"/>
    </xf>
    <xf numFmtId="10" fontId="28" fillId="0" borderId="0" xfId="0" applyNumberFormat="1" applyFont="1" applyFill="1" applyBorder="1" applyAlignment="1">
      <alignment vertical="center" wrapText="1" readingOrder="1"/>
    </xf>
    <xf numFmtId="10" fontId="27" fillId="0" borderId="0" xfId="0" applyNumberFormat="1" applyFont="1" applyFill="1" applyBorder="1" applyAlignment="1">
      <alignment vertical="center" wrapText="1" readingOrder="1"/>
    </xf>
    <xf numFmtId="4" fontId="24" fillId="8" borderId="16" xfId="18" applyNumberFormat="1" applyBorder="1" applyAlignment="1"/>
    <xf numFmtId="4" fontId="0" fillId="0" borderId="15" xfId="0" applyNumberFormat="1" applyBorder="1" applyAlignment="1"/>
    <xf numFmtId="4" fontId="0" fillId="0" borderId="0" xfId="0" applyNumberFormat="1" applyAlignment="1"/>
    <xf numFmtId="4" fontId="24" fillId="8" borderId="16" xfId="18" applyNumberFormat="1" applyBorder="1"/>
    <xf numFmtId="4" fontId="0" fillId="0" borderId="15" xfId="0" applyNumberFormat="1" applyBorder="1"/>
    <xf numFmtId="4" fontId="0" fillId="0" borderId="0" xfId="0" applyNumberFormat="1"/>
    <xf numFmtId="0" fontId="15" fillId="0" borderId="0" xfId="8" applyNumberFormat="1" applyFont="1" applyAlignment="1">
      <alignment horizontal="left" vertical="center"/>
    </xf>
    <xf numFmtId="0" fontId="13" fillId="0" borderId="0" xfId="8" applyNumberFormat="1" applyFont="1" applyAlignment="1">
      <alignment horizontal="left" vertical="center"/>
    </xf>
    <xf numFmtId="0" fontId="18" fillId="0" borderId="0" xfId="8" applyNumberFormat="1" applyFont="1" applyAlignment="1">
      <alignment horizontal="left" vertical="center"/>
    </xf>
    <xf numFmtId="0" fontId="16" fillId="5" borderId="0" xfId="8" applyNumberFormat="1" applyFont="1" applyFill="1" applyBorder="1" applyAlignment="1">
      <alignment horizontal="left" vertical="center"/>
    </xf>
    <xf numFmtId="0" fontId="9" fillId="0" borderId="0" xfId="8" applyNumberFormat="1" applyFont="1" applyAlignment="1">
      <alignment horizontal="left" vertical="center"/>
    </xf>
    <xf numFmtId="0" fontId="21" fillId="0" borderId="0" xfId="0" applyNumberFormat="1" applyFont="1" applyAlignment="1">
      <alignment horizontal="left"/>
    </xf>
    <xf numFmtId="0" fontId="12" fillId="0" borderId="0" xfId="7" applyNumberFormat="1" applyAlignment="1">
      <alignment horizontal="left" vertical="center"/>
    </xf>
    <xf numFmtId="0" fontId="13" fillId="3" borderId="10" xfId="7" applyNumberFormat="1" applyFont="1" applyFill="1" applyBorder="1" applyAlignment="1">
      <alignment horizontal="left" vertical="center" wrapText="1"/>
    </xf>
    <xf numFmtId="0" fontId="14" fillId="4" borderId="0" xfId="6" applyNumberFormat="1" applyFont="1" applyFill="1" applyAlignment="1">
      <alignment horizontal="left" vertical="center"/>
    </xf>
    <xf numFmtId="0" fontId="8" fillId="4" borderId="0" xfId="9" applyNumberFormat="1" applyFont="1" applyFill="1" applyAlignment="1">
      <alignment horizontal="left"/>
    </xf>
    <xf numFmtId="0" fontId="24" fillId="8" borderId="0" xfId="18" applyNumberFormat="1" applyAlignment="1">
      <alignment horizontal="left" vertical="center"/>
    </xf>
    <xf numFmtId="0" fontId="23" fillId="7" borderId="11" xfId="17" applyNumberFormat="1" applyAlignment="1">
      <alignment horizontal="left"/>
    </xf>
    <xf numFmtId="0" fontId="0" fillId="0" borderId="0" xfId="0" applyNumberFormat="1" applyAlignment="1">
      <alignment horizontal="left"/>
    </xf>
    <xf numFmtId="0" fontId="24" fillId="8" borderId="12" xfId="18" applyNumberFormat="1" applyBorder="1" applyAlignment="1">
      <alignment horizontal="left"/>
    </xf>
    <xf numFmtId="0" fontId="24" fillId="8" borderId="16" xfId="18" applyNumberFormat="1" applyBorder="1" applyAlignment="1">
      <alignment horizontal="left"/>
    </xf>
    <xf numFmtId="0" fontId="0" fillId="0" borderId="15" xfId="0" applyNumberFormat="1" applyBorder="1" applyAlignment="1">
      <alignment horizontal="left"/>
    </xf>
    <xf numFmtId="4" fontId="18" fillId="0" borderId="0" xfId="8" applyNumberFormat="1" applyFont="1" applyAlignment="1">
      <alignment vertical="center"/>
    </xf>
    <xf numFmtId="4" fontId="9" fillId="0" borderId="0" xfId="8" applyNumberFormat="1" applyFont="1" applyAlignment="1">
      <alignment vertical="center"/>
    </xf>
    <xf numFmtId="4" fontId="15" fillId="4" borderId="0" xfId="8" applyNumberFormat="1" applyFont="1" applyFill="1" applyAlignment="1">
      <alignment vertical="center"/>
    </xf>
    <xf numFmtId="165" fontId="0" fillId="0" borderId="0" xfId="0" applyNumberFormat="1"/>
    <xf numFmtId="4" fontId="24" fillId="8" borderId="14" xfId="18" applyNumberFormat="1" applyBorder="1" applyAlignment="1">
      <alignment vertical="center"/>
    </xf>
    <xf numFmtId="4" fontId="23" fillId="7" borderId="11" xfId="17" applyNumberFormat="1"/>
    <xf numFmtId="4" fontId="24" fillId="8" borderId="11" xfId="18" applyNumberFormat="1" applyBorder="1"/>
    <xf numFmtId="4" fontId="8" fillId="0" borderId="2" xfId="4" applyNumberFormat="1" applyFont="1" applyBorder="1" applyAlignment="1">
      <alignment horizontal="right" vertical="center"/>
    </xf>
    <xf numFmtId="4" fontId="8" fillId="0" borderId="15" xfId="4" applyNumberFormat="1" applyFont="1" applyBorder="1" applyAlignment="1">
      <alignment horizontal="right" vertical="center"/>
    </xf>
    <xf numFmtId="4" fontId="2" fillId="0" borderId="2" xfId="4" applyNumberFormat="1" applyFont="1" applyBorder="1" applyAlignment="1">
      <alignment horizontal="right" vertical="center"/>
    </xf>
    <xf numFmtId="4" fontId="2" fillId="0" borderId="15" xfId="4" applyNumberFormat="1" applyFont="1" applyBorder="1" applyAlignment="1">
      <alignment horizontal="right" vertical="center"/>
    </xf>
    <xf numFmtId="4" fontId="2" fillId="0" borderId="17" xfId="4" applyNumberFormat="1" applyFont="1" applyBorder="1" applyAlignment="1">
      <alignment horizontal="right" vertical="center"/>
    </xf>
    <xf numFmtId="4" fontId="2" fillId="0" borderId="2" xfId="2" applyNumberFormat="1" applyFont="1" applyBorder="1" applyAlignment="1">
      <alignment horizontal="right"/>
    </xf>
    <xf numFmtId="4" fontId="2" fillId="0" borderId="15" xfId="2" applyNumberFormat="1" applyFont="1" applyBorder="1" applyAlignment="1">
      <alignment horizontal="right"/>
    </xf>
    <xf numFmtId="4" fontId="8" fillId="0" borderId="2" xfId="2" applyNumberFormat="1" applyFont="1" applyBorder="1" applyAlignment="1">
      <alignment horizontal="right"/>
    </xf>
    <xf numFmtId="4" fontId="8" fillId="0" borderId="15" xfId="2" applyNumberFormat="1" applyFont="1" applyBorder="1" applyAlignment="1">
      <alignment horizontal="right"/>
    </xf>
    <xf numFmtId="4" fontId="10" fillId="0" borderId="2" xfId="2" applyNumberFormat="1" applyFont="1" applyBorder="1" applyAlignment="1">
      <alignment horizontal="right"/>
    </xf>
    <xf numFmtId="4" fontId="10" fillId="0" borderId="15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10" fontId="8" fillId="0" borderId="15" xfId="15" applyNumberFormat="1" applyFont="1" applyBorder="1" applyAlignment="1">
      <alignment horizontal="right" vertical="center"/>
    </xf>
    <xf numFmtId="10" fontId="2" fillId="0" borderId="15" xfId="15" applyNumberFormat="1" applyFont="1" applyBorder="1" applyAlignment="1">
      <alignment horizontal="right" vertical="center"/>
    </xf>
    <xf numFmtId="10" fontId="10" fillId="0" borderId="15" xfId="2" applyNumberFormat="1" applyFont="1" applyBorder="1" applyAlignment="1">
      <alignment horizontal="right"/>
    </xf>
    <xf numFmtId="10" fontId="11" fillId="0" borderId="15" xfId="2" applyNumberFormat="1" applyFont="1" applyBorder="1" applyAlignment="1">
      <alignment horizontal="right"/>
    </xf>
    <xf numFmtId="4" fontId="27" fillId="0" borderId="0" xfId="8" applyNumberFormat="1" applyFont="1" applyAlignment="1">
      <alignment vertical="center" wrapText="1"/>
    </xf>
    <xf numFmtId="4" fontId="26" fillId="0" borderId="0" xfId="8" applyNumberFormat="1" applyFont="1" applyAlignment="1">
      <alignment vertical="center" wrapText="1"/>
    </xf>
    <xf numFmtId="4" fontId="25" fillId="5" borderId="0" xfId="8" applyNumberFormat="1" applyFont="1" applyFill="1" applyBorder="1" applyAlignment="1">
      <alignment vertical="center" wrapText="1"/>
    </xf>
    <xf numFmtId="4" fontId="27" fillId="4" borderId="0" xfId="8" applyNumberFormat="1" applyFont="1" applyFill="1" applyAlignment="1">
      <alignment vertical="center" wrapText="1"/>
    </xf>
    <xf numFmtId="0" fontId="25" fillId="6" borderId="0" xfId="0" applyFont="1" applyFill="1" applyAlignment="1">
      <alignment vertical="center" wrapText="1" readingOrder="1"/>
    </xf>
    <xf numFmtId="0" fontId="9" fillId="2" borderId="1" xfId="2" applyFont="1" applyFill="1" applyBorder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2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3" applyFont="1" applyAlignment="1">
      <alignment horizontal="center" wrapText="1"/>
    </xf>
    <xf numFmtId="0" fontId="8" fillId="0" borderId="1" xfId="3" applyFont="1" applyBorder="1" applyAlignment="1">
      <alignment vertical="top" wrapText="1"/>
    </xf>
    <xf numFmtId="0" fontId="8" fillId="0" borderId="1" xfId="1" applyFont="1" applyBorder="1" applyAlignment="1">
      <alignment wrapText="1"/>
    </xf>
    <xf numFmtId="0" fontId="8" fillId="0" borderId="1" xfId="3" applyFont="1" applyBorder="1" applyAlignment="1">
      <alignment horizontal="left" vertical="top" wrapText="1"/>
    </xf>
    <xf numFmtId="0" fontId="13" fillId="3" borderId="2" xfId="7" applyFont="1" applyFill="1" applyBorder="1" applyAlignment="1">
      <alignment horizontal="center" vertical="center" wrapText="1"/>
    </xf>
    <xf numFmtId="0" fontId="13" fillId="3" borderId="3" xfId="7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6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19" fillId="0" borderId="0" xfId="5" applyFont="1" applyAlignment="1">
      <alignment horizontal="left" vertical="center" wrapText="1"/>
    </xf>
    <xf numFmtId="0" fontId="13" fillId="3" borderId="8" xfId="7" applyFont="1" applyFill="1" applyBorder="1" applyAlignment="1">
      <alignment horizontal="left" vertical="center" wrapText="1"/>
    </xf>
    <xf numFmtId="0" fontId="13" fillId="3" borderId="0" xfId="7" applyFont="1" applyFill="1" applyBorder="1" applyAlignment="1">
      <alignment horizontal="left" vertical="center" wrapText="1"/>
    </xf>
    <xf numFmtId="0" fontId="13" fillId="3" borderId="9" xfId="7" applyFont="1" applyFill="1" applyBorder="1" applyAlignment="1">
      <alignment horizontal="left" vertical="center" wrapText="1"/>
    </xf>
    <xf numFmtId="3" fontId="13" fillId="3" borderId="5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center" vertical="center" wrapText="1"/>
    </xf>
    <xf numFmtId="3" fontId="13" fillId="3" borderId="9" xfId="0" applyNumberFormat="1" applyFont="1" applyFill="1" applyBorder="1" applyAlignment="1">
      <alignment horizontal="center" vertical="center" wrapText="1"/>
    </xf>
    <xf numFmtId="3" fontId="13" fillId="3" borderId="8" xfId="0" applyNumberFormat="1" applyFont="1" applyFill="1" applyBorder="1" applyAlignment="1">
      <alignment horizontal="center" vertical="center" wrapText="1"/>
    </xf>
    <xf numFmtId="0" fontId="0" fillId="0" borderId="0" xfId="0"/>
    <xf numFmtId="3" fontId="0" fillId="0" borderId="0" xfId="0" applyNumberFormat="1"/>
    <xf numFmtId="4" fontId="0" fillId="0" borderId="0" xfId="0" applyNumberFormat="1"/>
    <xf numFmtId="3" fontId="0" fillId="0" borderId="0" xfId="0" applyNumberFormat="1" applyAlignment="1"/>
  </cellXfs>
  <cellStyles count="19">
    <cellStyle name="Isticanje3" xfId="18" builtinId="37"/>
    <cellStyle name="Izlaz" xfId="17" builtinId="21"/>
    <cellStyle name="Normal 2" xfId="1" xr:uid="{00000000-0005-0000-0000-000002000000}"/>
    <cellStyle name="Normal 3" xfId="7" xr:uid="{00000000-0005-0000-0000-000003000000}"/>
    <cellStyle name="Normal 4" xfId="10" xr:uid="{00000000-0005-0000-0000-000004000000}"/>
    <cellStyle name="Normal_1_ akt proračuna 2012" xfId="6" xr:uid="{00000000-0005-0000-0000-000005000000}"/>
    <cellStyle name="Normalno" xfId="0" builtinId="0"/>
    <cellStyle name="Normalno 11" xfId="9" xr:uid="{00000000-0005-0000-0000-000006000000}"/>
    <cellStyle name="Normalno 2" xfId="8" xr:uid="{00000000-0005-0000-0000-000007000000}"/>
    <cellStyle name="Normalno 3" xfId="12" xr:uid="{00000000-0005-0000-0000-000008000000}"/>
    <cellStyle name="Normalno 3 3" xfId="16" xr:uid="{00000000-0005-0000-0000-000009000000}"/>
    <cellStyle name="Normalno 5" xfId="4" xr:uid="{00000000-0005-0000-0000-00000A000000}"/>
    <cellStyle name="Normalno 6" xfId="14" xr:uid="{00000000-0005-0000-0000-00000B000000}"/>
    <cellStyle name="Normalno 7" xfId="11" xr:uid="{00000000-0005-0000-0000-00000C000000}"/>
    <cellStyle name="Obično 4 2" xfId="13" xr:uid="{00000000-0005-0000-0000-00000D000000}"/>
    <cellStyle name="Obično_1Prihodi-rashodi2004 2" xfId="3" xr:uid="{00000000-0005-0000-0000-00000E000000}"/>
    <cellStyle name="Obično_Knjiga1 2" xfId="5" xr:uid="{00000000-0005-0000-0000-00000F000000}"/>
    <cellStyle name="Obično_obračun 2009 prva strana 2" xfId="2" xr:uid="{00000000-0005-0000-0000-000010000000}"/>
    <cellStyle name="Postotak" xfId="1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opLeftCell="A22" zoomScaleNormal="100" workbookViewId="0">
      <selection activeCell="K3" sqref="K3"/>
    </sheetView>
  </sheetViews>
  <sheetFormatPr defaultRowHeight="15"/>
  <cols>
    <col min="4" max="4" width="30.7109375" customWidth="1"/>
    <col min="5" max="8" width="13.140625" bestFit="1" customWidth="1"/>
    <col min="9" max="9" width="10.5703125" customWidth="1"/>
    <col min="10" max="11" width="10.140625" bestFit="1" customWidth="1"/>
  </cols>
  <sheetData>
    <row r="1" spans="1:10">
      <c r="A1" s="1"/>
      <c r="B1" s="1"/>
      <c r="C1" s="1"/>
      <c r="D1" s="1"/>
      <c r="E1" s="2"/>
      <c r="F1" s="2"/>
      <c r="G1" s="2"/>
      <c r="H1" s="2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63" customHeight="1">
      <c r="A3" s="184" t="s">
        <v>240</v>
      </c>
      <c r="B3" s="184"/>
      <c r="C3" s="184"/>
      <c r="D3" s="184"/>
      <c r="E3" s="184"/>
      <c r="F3" s="184"/>
      <c r="G3" s="184"/>
      <c r="H3" s="184"/>
      <c r="I3" s="184"/>
      <c r="J3" s="73"/>
    </row>
    <row r="4" spans="1:10" ht="15.75">
      <c r="A4" s="29"/>
      <c r="B4" s="30"/>
      <c r="C4" s="30"/>
      <c r="D4" s="30"/>
      <c r="E4" s="30"/>
      <c r="F4" s="73"/>
      <c r="G4" s="73"/>
      <c r="H4" s="73"/>
      <c r="I4" s="30"/>
      <c r="J4" s="30"/>
    </row>
    <row r="5" spans="1:10" ht="15.75">
      <c r="A5" s="3"/>
      <c r="B5" s="3"/>
      <c r="C5" s="3"/>
      <c r="D5" s="3"/>
      <c r="E5" s="3"/>
      <c r="F5" s="3"/>
      <c r="G5" s="3"/>
      <c r="H5" s="3"/>
      <c r="I5" s="1"/>
      <c r="J5" s="1"/>
    </row>
    <row r="6" spans="1:10" ht="31.5" customHeight="1">
      <c r="A6" s="185" t="s">
        <v>239</v>
      </c>
      <c r="B6" s="185"/>
      <c r="C6" s="185"/>
      <c r="D6" s="185"/>
      <c r="E6" s="185"/>
      <c r="F6" s="185"/>
      <c r="G6" s="185"/>
      <c r="H6" s="185"/>
      <c r="I6" s="185"/>
      <c r="J6" s="1"/>
    </row>
    <row r="7" spans="1:10" ht="15.75">
      <c r="A7" s="3"/>
      <c r="B7" s="3"/>
      <c r="C7" s="3"/>
      <c r="D7" s="3"/>
      <c r="E7" s="3"/>
      <c r="F7" s="3"/>
      <c r="G7" s="3"/>
      <c r="H7" s="3"/>
      <c r="I7" s="1"/>
      <c r="J7" s="1"/>
    </row>
    <row r="8" spans="1:10" ht="15.75">
      <c r="A8" s="4"/>
      <c r="B8" s="4"/>
      <c r="C8" s="4"/>
      <c r="D8" s="4"/>
      <c r="E8" s="4"/>
      <c r="F8" s="4"/>
      <c r="G8" s="4"/>
      <c r="H8" s="4"/>
      <c r="I8" s="1"/>
      <c r="J8" s="1"/>
    </row>
    <row r="9" spans="1:10" ht="15.75">
      <c r="A9" s="181" t="s">
        <v>87</v>
      </c>
      <c r="B9" s="181"/>
      <c r="C9" s="181"/>
      <c r="D9" s="181"/>
      <c r="E9" s="4"/>
      <c r="F9" s="4"/>
      <c r="G9" s="4"/>
      <c r="H9" s="4"/>
      <c r="I9" s="1"/>
      <c r="J9" s="1"/>
    </row>
    <row r="10" spans="1:10" ht="15.75">
      <c r="A10" s="4"/>
      <c r="B10" s="4"/>
      <c r="C10" s="4"/>
      <c r="D10" s="4"/>
      <c r="E10" s="4"/>
      <c r="F10" s="4"/>
      <c r="G10" s="4"/>
      <c r="H10" s="4"/>
      <c r="I10" s="1"/>
      <c r="J10" s="1"/>
    </row>
    <row r="11" spans="1:10" ht="15.75">
      <c r="A11" s="182" t="s">
        <v>0</v>
      </c>
      <c r="B11" s="182"/>
      <c r="C11" s="182"/>
      <c r="D11" s="182"/>
      <c r="E11" s="182"/>
      <c r="F11" s="74"/>
      <c r="G11" s="74"/>
      <c r="H11" s="74"/>
      <c r="I11" s="1"/>
      <c r="J11" s="1"/>
    </row>
    <row r="12" spans="1:10" ht="31.5" customHeight="1">
      <c r="A12" s="183" t="s">
        <v>124</v>
      </c>
      <c r="B12" s="183"/>
      <c r="C12" s="183"/>
      <c r="D12" s="183"/>
      <c r="E12" s="183"/>
      <c r="F12" s="183"/>
      <c r="G12" s="183"/>
      <c r="H12" s="183"/>
      <c r="I12" s="183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5" t="s">
        <v>1</v>
      </c>
      <c r="B14" s="6"/>
      <c r="C14" s="6"/>
      <c r="D14" s="6"/>
      <c r="E14" s="1"/>
      <c r="F14" s="1"/>
      <c r="G14" s="1"/>
      <c r="H14" s="1"/>
      <c r="I14" s="1"/>
      <c r="J14" s="1"/>
    </row>
    <row r="15" spans="1:10" ht="26.25">
      <c r="A15" s="180" t="s">
        <v>2</v>
      </c>
      <c r="B15" s="180"/>
      <c r="C15" s="180"/>
      <c r="D15" s="180"/>
      <c r="E15" s="76" t="s">
        <v>117</v>
      </c>
      <c r="F15" s="77" t="s">
        <v>121</v>
      </c>
      <c r="G15" s="77" t="s">
        <v>122</v>
      </c>
      <c r="H15" s="77" t="s">
        <v>123</v>
      </c>
      <c r="I15" s="109" t="s">
        <v>89</v>
      </c>
      <c r="J15" s="1"/>
    </row>
    <row r="16" spans="1:10">
      <c r="A16" s="7" t="s">
        <v>3</v>
      </c>
      <c r="B16" s="8"/>
      <c r="C16" s="8"/>
      <c r="D16" s="8"/>
      <c r="E16" s="159">
        <f t="shared" ref="E16:H16" si="0">E17+E18</f>
        <v>1218500.97</v>
      </c>
      <c r="F16" s="159">
        <f t="shared" si="0"/>
        <v>2998559</v>
      </c>
      <c r="G16" s="159">
        <f t="shared" si="0"/>
        <v>3306915</v>
      </c>
      <c r="H16" s="160">
        <f t="shared" si="0"/>
        <v>1514925.71</v>
      </c>
      <c r="I16" s="171">
        <f>H16/G16</f>
        <v>0.45810845153262181</v>
      </c>
      <c r="J16" s="1"/>
    </row>
    <row r="17" spans="1:11">
      <c r="A17" s="9" t="s">
        <v>4</v>
      </c>
      <c r="B17" s="9" t="s">
        <v>5</v>
      </c>
      <c r="C17" s="10"/>
      <c r="D17" s="10"/>
      <c r="E17" s="161">
        <v>1218500.97</v>
      </c>
      <c r="F17" s="162">
        <v>2998559</v>
      </c>
      <c r="G17" s="163">
        <v>3306915</v>
      </c>
      <c r="H17" s="162">
        <v>1514925.71</v>
      </c>
      <c r="I17" s="172">
        <f t="shared" ref="I17:I21" si="1">H17/G17</f>
        <v>0.45810845153262181</v>
      </c>
      <c r="J17" s="1"/>
      <c r="K17" s="50"/>
    </row>
    <row r="18" spans="1:11">
      <c r="A18" s="9" t="s">
        <v>6</v>
      </c>
      <c r="B18" s="9" t="s">
        <v>7</v>
      </c>
      <c r="C18" s="10"/>
      <c r="D18" s="10"/>
      <c r="E18" s="161">
        <v>0</v>
      </c>
      <c r="F18" s="162">
        <v>0</v>
      </c>
      <c r="G18" s="163">
        <v>0</v>
      </c>
      <c r="H18" s="162">
        <v>0</v>
      </c>
      <c r="I18" s="172">
        <v>0</v>
      </c>
      <c r="J18" s="1"/>
    </row>
    <row r="19" spans="1:11">
      <c r="A19" s="11" t="s">
        <v>8</v>
      </c>
      <c r="B19" s="12"/>
      <c r="C19" s="13"/>
      <c r="D19" s="13"/>
      <c r="E19" s="159">
        <f t="shared" ref="E19:H19" si="2">E20+E21</f>
        <v>1176785.22</v>
      </c>
      <c r="F19" s="159">
        <f t="shared" si="2"/>
        <v>3001810</v>
      </c>
      <c r="G19" s="159">
        <f t="shared" si="2"/>
        <v>3317760</v>
      </c>
      <c r="H19" s="160">
        <f t="shared" si="2"/>
        <v>1441809.71</v>
      </c>
      <c r="I19" s="171">
        <f>H19/G19</f>
        <v>0.43457323917341822</v>
      </c>
      <c r="J19" s="1"/>
      <c r="K19" s="50"/>
    </row>
    <row r="20" spans="1:11">
      <c r="A20" s="9" t="s">
        <v>9</v>
      </c>
      <c r="B20" s="9" t="s">
        <v>10</v>
      </c>
      <c r="C20" s="10"/>
      <c r="D20" s="10"/>
      <c r="E20" s="161">
        <v>1171431.57</v>
      </c>
      <c r="F20" s="162">
        <v>2952171</v>
      </c>
      <c r="G20" s="163">
        <v>3252005</v>
      </c>
      <c r="H20" s="162">
        <v>1432734.32</v>
      </c>
      <c r="I20" s="172">
        <f t="shared" si="1"/>
        <v>0.44056953171966218</v>
      </c>
      <c r="J20" s="1"/>
      <c r="K20" s="50"/>
    </row>
    <row r="21" spans="1:11">
      <c r="A21" s="9" t="s">
        <v>11</v>
      </c>
      <c r="B21" s="9" t="s">
        <v>12</v>
      </c>
      <c r="C21" s="10"/>
      <c r="D21" s="10"/>
      <c r="E21" s="161">
        <v>5353.65</v>
      </c>
      <c r="F21" s="162">
        <v>49639</v>
      </c>
      <c r="G21" s="163">
        <v>65755</v>
      </c>
      <c r="H21" s="162">
        <v>9075.39</v>
      </c>
      <c r="I21" s="172">
        <f t="shared" si="1"/>
        <v>0.13801824956277089</v>
      </c>
      <c r="J21" s="1"/>
    </row>
    <row r="22" spans="1:11">
      <c r="A22" s="187" t="s">
        <v>13</v>
      </c>
      <c r="B22" s="187"/>
      <c r="C22" s="187"/>
      <c r="D22" s="187"/>
      <c r="E22" s="159">
        <f>E16-E19</f>
        <v>41715.75</v>
      </c>
      <c r="F22" s="159">
        <f t="shared" ref="F22:H22" si="3">F16-F19</f>
        <v>-3251</v>
      </c>
      <c r="G22" s="159">
        <f t="shared" si="3"/>
        <v>-10845</v>
      </c>
      <c r="H22" s="160">
        <f t="shared" si="3"/>
        <v>73116</v>
      </c>
      <c r="I22" s="171" t="s">
        <v>238</v>
      </c>
      <c r="J22" s="28"/>
    </row>
    <row r="23" spans="1:11">
      <c r="A23" s="14"/>
      <c r="B23" s="14"/>
      <c r="C23" s="15"/>
      <c r="D23" s="15"/>
      <c r="E23" s="1"/>
      <c r="F23" s="1"/>
      <c r="G23" s="1"/>
      <c r="H23" s="1"/>
      <c r="I23" s="1"/>
      <c r="J23" s="1"/>
    </row>
    <row r="24" spans="1:11">
      <c r="A24" s="5" t="s">
        <v>14</v>
      </c>
      <c r="B24" s="6"/>
      <c r="C24" s="6"/>
      <c r="D24" s="6"/>
      <c r="E24" s="1"/>
      <c r="F24" s="1"/>
      <c r="G24" s="1"/>
      <c r="H24" s="1"/>
      <c r="I24" s="1"/>
      <c r="J24" s="1"/>
    </row>
    <row r="25" spans="1:11" ht="26.25">
      <c r="A25" s="180" t="s">
        <v>2</v>
      </c>
      <c r="B25" s="180"/>
      <c r="C25" s="180"/>
      <c r="D25" s="180"/>
      <c r="E25" s="76" t="s">
        <v>117</v>
      </c>
      <c r="F25" s="77" t="s">
        <v>121</v>
      </c>
      <c r="G25" s="77" t="s">
        <v>122</v>
      </c>
      <c r="H25" s="77" t="s">
        <v>123</v>
      </c>
      <c r="I25" s="109" t="s">
        <v>89</v>
      </c>
      <c r="J25" s="1"/>
    </row>
    <row r="26" spans="1:11">
      <c r="A26" s="9" t="s">
        <v>15</v>
      </c>
      <c r="B26" s="16" t="s">
        <v>16</v>
      </c>
      <c r="C26" s="17"/>
      <c r="D26" s="17"/>
      <c r="E26" s="164">
        <v>0</v>
      </c>
      <c r="F26" s="165">
        <v>0</v>
      </c>
      <c r="G26" s="165">
        <v>0</v>
      </c>
      <c r="H26" s="165">
        <v>0</v>
      </c>
      <c r="I26" s="120">
        <v>0</v>
      </c>
      <c r="J26" s="1"/>
    </row>
    <row r="27" spans="1:11">
      <c r="A27" s="9" t="s">
        <v>17</v>
      </c>
      <c r="B27" s="9" t="s">
        <v>18</v>
      </c>
      <c r="C27" s="10"/>
      <c r="D27" s="18"/>
      <c r="E27" s="164">
        <v>0</v>
      </c>
      <c r="F27" s="165">
        <v>0</v>
      </c>
      <c r="G27" s="165">
        <v>0</v>
      </c>
      <c r="H27" s="165">
        <v>0</v>
      </c>
      <c r="I27" s="120">
        <v>0</v>
      </c>
      <c r="J27" s="1"/>
    </row>
    <row r="28" spans="1:11">
      <c r="A28" s="187" t="s">
        <v>19</v>
      </c>
      <c r="B28" s="187"/>
      <c r="C28" s="187"/>
      <c r="D28" s="187"/>
      <c r="E28" s="166">
        <f>E26-E27</f>
        <v>0</v>
      </c>
      <c r="F28" s="166">
        <f t="shared" ref="F28:H28" si="4">F26-F27</f>
        <v>0</v>
      </c>
      <c r="G28" s="166">
        <f t="shared" si="4"/>
        <v>0</v>
      </c>
      <c r="H28" s="167">
        <f t="shared" si="4"/>
        <v>0</v>
      </c>
      <c r="I28" s="121">
        <v>0</v>
      </c>
      <c r="J28" s="1"/>
    </row>
    <row r="29" spans="1:11">
      <c r="A29" s="19"/>
      <c r="B29" s="19"/>
      <c r="C29" s="20"/>
      <c r="D29" s="20"/>
      <c r="E29" s="1"/>
      <c r="F29" s="1"/>
      <c r="G29" s="1"/>
      <c r="H29" s="1"/>
      <c r="I29" s="1"/>
      <c r="J29" s="1"/>
    </row>
    <row r="30" spans="1:11">
      <c r="A30" s="21" t="s">
        <v>20</v>
      </c>
      <c r="B30" s="22"/>
      <c r="C30" s="22"/>
      <c r="D30" s="22"/>
      <c r="E30" s="1"/>
      <c r="F30" s="1"/>
      <c r="G30" s="1"/>
      <c r="H30" s="1"/>
      <c r="I30" s="1"/>
      <c r="J30" s="1"/>
    </row>
    <row r="31" spans="1:11" ht="26.25">
      <c r="A31" s="180" t="s">
        <v>2</v>
      </c>
      <c r="B31" s="180"/>
      <c r="C31" s="180"/>
      <c r="D31" s="180"/>
      <c r="E31" s="76" t="s">
        <v>117</v>
      </c>
      <c r="F31" s="77" t="s">
        <v>121</v>
      </c>
      <c r="G31" s="77" t="s">
        <v>122</v>
      </c>
      <c r="H31" s="77" t="s">
        <v>123</v>
      </c>
      <c r="I31" s="109" t="s">
        <v>89</v>
      </c>
      <c r="J31" s="1"/>
    </row>
    <row r="32" spans="1:11">
      <c r="A32" s="188" t="s">
        <v>21</v>
      </c>
      <c r="B32" s="188"/>
      <c r="C32" s="188"/>
      <c r="D32" s="188"/>
      <c r="E32" s="168">
        <f t="shared" ref="E32:H32" si="5">E33+E34</f>
        <v>0</v>
      </c>
      <c r="F32" s="168">
        <f t="shared" si="5"/>
        <v>3251</v>
      </c>
      <c r="G32" s="168">
        <f t="shared" si="5"/>
        <v>50753</v>
      </c>
      <c r="H32" s="169">
        <f t="shared" si="5"/>
        <v>0</v>
      </c>
      <c r="I32" s="173">
        <f>H32/G32</f>
        <v>0</v>
      </c>
      <c r="J32" s="1"/>
    </row>
    <row r="33" spans="1:12">
      <c r="A33" s="23">
        <v>9</v>
      </c>
      <c r="B33" s="24" t="s">
        <v>22</v>
      </c>
      <c r="C33" s="10"/>
      <c r="D33" s="10"/>
      <c r="E33" s="164">
        <v>0</v>
      </c>
      <c r="F33" s="165">
        <v>3251</v>
      </c>
      <c r="G33" s="170">
        <f>30799</f>
        <v>30799</v>
      </c>
      <c r="H33" s="165">
        <v>0</v>
      </c>
      <c r="I33" s="174">
        <f t="shared" ref="I33:I35" si="6">H33/G33</f>
        <v>0</v>
      </c>
      <c r="J33" s="1"/>
    </row>
    <row r="34" spans="1:12">
      <c r="A34" s="23">
        <v>9</v>
      </c>
      <c r="B34" s="24" t="s">
        <v>23</v>
      </c>
      <c r="C34" s="10"/>
      <c r="D34" s="10"/>
      <c r="E34" s="164">
        <v>0</v>
      </c>
      <c r="F34" s="165">
        <v>0</v>
      </c>
      <c r="G34" s="170">
        <f>19954</f>
        <v>19954</v>
      </c>
      <c r="H34" s="165">
        <v>0</v>
      </c>
      <c r="I34" s="174">
        <f t="shared" si="6"/>
        <v>0</v>
      </c>
      <c r="J34" s="1"/>
    </row>
    <row r="35" spans="1:12">
      <c r="A35" s="186" t="s">
        <v>24</v>
      </c>
      <c r="B35" s="186"/>
      <c r="C35" s="186"/>
      <c r="D35" s="186"/>
      <c r="E35" s="168">
        <f t="shared" ref="E35:H35" si="7">E33-E34</f>
        <v>0</v>
      </c>
      <c r="F35" s="168">
        <f t="shared" si="7"/>
        <v>3251</v>
      </c>
      <c r="G35" s="168">
        <f t="shared" si="7"/>
        <v>10845</v>
      </c>
      <c r="H35" s="169">
        <f t="shared" si="7"/>
        <v>0</v>
      </c>
      <c r="I35" s="173">
        <f t="shared" si="6"/>
        <v>0</v>
      </c>
      <c r="J35" s="1"/>
      <c r="K35" s="50"/>
      <c r="L35" s="50"/>
    </row>
    <row r="36" spans="1:12">
      <c r="A36" s="25"/>
      <c r="B36" s="14"/>
      <c r="C36" s="20"/>
      <c r="D36" s="20"/>
      <c r="E36" s="1"/>
      <c r="F36" s="1"/>
      <c r="G36" s="1"/>
      <c r="H36" s="1"/>
      <c r="I36" s="1"/>
      <c r="J36" s="1"/>
    </row>
    <row r="37" spans="1:12">
      <c r="A37" s="5" t="s">
        <v>25</v>
      </c>
      <c r="B37" s="6"/>
      <c r="C37" s="6"/>
      <c r="D37" s="6"/>
      <c r="E37" s="1"/>
      <c r="F37" s="1"/>
      <c r="G37" s="1"/>
      <c r="H37" s="1"/>
      <c r="I37" s="1"/>
      <c r="J37" s="1"/>
    </row>
    <row r="38" spans="1:12" ht="26.25">
      <c r="A38" s="180" t="s">
        <v>26</v>
      </c>
      <c r="B38" s="180"/>
      <c r="C38" s="180"/>
      <c r="D38" s="180"/>
      <c r="E38" s="76" t="s">
        <v>117</v>
      </c>
      <c r="F38" s="77" t="s">
        <v>121</v>
      </c>
      <c r="G38" s="77" t="s">
        <v>122</v>
      </c>
      <c r="H38" s="77" t="s">
        <v>123</v>
      </c>
      <c r="I38" s="109" t="s">
        <v>89</v>
      </c>
      <c r="J38" s="1"/>
    </row>
    <row r="39" spans="1:12">
      <c r="A39" s="26" t="s">
        <v>27</v>
      </c>
      <c r="B39" s="27"/>
      <c r="C39" s="13"/>
      <c r="D39" s="13"/>
      <c r="E39" s="166">
        <f>E16+E26+E33</f>
        <v>1218500.97</v>
      </c>
      <c r="F39" s="166">
        <f t="shared" ref="F39:H39" si="8">F16+F26+F33</f>
        <v>3001810</v>
      </c>
      <c r="G39" s="166">
        <f t="shared" si="8"/>
        <v>3337714</v>
      </c>
      <c r="H39" s="167">
        <f t="shared" si="8"/>
        <v>1514925.71</v>
      </c>
      <c r="I39" s="121">
        <f>H39/G39</f>
        <v>0.45388122229765643</v>
      </c>
      <c r="J39" s="28"/>
    </row>
    <row r="40" spans="1:12">
      <c r="A40" s="26" t="s">
        <v>28</v>
      </c>
      <c r="B40" s="27"/>
      <c r="C40" s="13"/>
      <c r="D40" s="13"/>
      <c r="E40" s="166">
        <f>E19+E27+E34</f>
        <v>1176785.22</v>
      </c>
      <c r="F40" s="166">
        <f t="shared" ref="F40:H40" si="9">F19+F27+F34</f>
        <v>3001810</v>
      </c>
      <c r="G40" s="166">
        <f t="shared" si="9"/>
        <v>3337714</v>
      </c>
      <c r="H40" s="167">
        <f t="shared" si="9"/>
        <v>1441809.71</v>
      </c>
      <c r="I40" s="121">
        <f t="shared" ref="I40" si="10">H40/G40</f>
        <v>0.43197521117747056</v>
      </c>
      <c r="J40" s="28"/>
    </row>
    <row r="41" spans="1:12">
      <c r="A41" s="186" t="s">
        <v>29</v>
      </c>
      <c r="B41" s="186"/>
      <c r="C41" s="186"/>
      <c r="D41" s="186"/>
      <c r="E41" s="166">
        <f>E39-E40</f>
        <v>41715.75</v>
      </c>
      <c r="F41" s="166">
        <f t="shared" ref="F41:H41" si="11">F39-F40</f>
        <v>0</v>
      </c>
      <c r="G41" s="166">
        <f t="shared" si="11"/>
        <v>0</v>
      </c>
      <c r="H41" s="167">
        <f t="shared" si="11"/>
        <v>73116</v>
      </c>
      <c r="I41" s="121">
        <v>0</v>
      </c>
      <c r="J41" s="28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2">
      <c r="A43" s="1"/>
      <c r="B43" s="1"/>
      <c r="C43" s="1"/>
      <c r="D43" s="1"/>
      <c r="E43" s="28"/>
      <c r="F43" s="28"/>
      <c r="G43" s="28"/>
      <c r="H43" s="28"/>
      <c r="I43" s="1"/>
      <c r="J43" s="1"/>
    </row>
  </sheetData>
  <mergeCells count="14">
    <mergeCell ref="A38:D38"/>
    <mergeCell ref="A41:D41"/>
    <mergeCell ref="A22:D22"/>
    <mergeCell ref="A25:D25"/>
    <mergeCell ref="A28:D28"/>
    <mergeCell ref="A31:D31"/>
    <mergeCell ref="A32:D32"/>
    <mergeCell ref="A35:D35"/>
    <mergeCell ref="A15:D15"/>
    <mergeCell ref="A9:D9"/>
    <mergeCell ref="A11:E11"/>
    <mergeCell ref="A12:I12"/>
    <mergeCell ref="A3:I3"/>
    <mergeCell ref="A6:I6"/>
  </mergeCells>
  <pageMargins left="0.7" right="0.7" top="0.75" bottom="0.75" header="0.3" footer="0.3"/>
  <pageSetup paperSize="9" scale="7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0"/>
  <sheetViews>
    <sheetView topLeftCell="A126" zoomScaleNormal="100" workbookViewId="0">
      <selection activeCell="C99" sqref="C99"/>
    </sheetView>
  </sheetViews>
  <sheetFormatPr defaultRowHeight="15"/>
  <cols>
    <col min="1" max="1" width="4.7109375" style="148" customWidth="1"/>
    <col min="2" max="2" width="50.5703125" customWidth="1"/>
    <col min="3" max="3" width="11.7109375" customWidth="1"/>
    <col min="4" max="5" width="13" customWidth="1"/>
    <col min="6" max="7" width="12" customWidth="1"/>
    <col min="8" max="8" width="11.7109375" customWidth="1"/>
    <col min="9" max="12" width="10.140625" bestFit="1" customWidth="1"/>
  </cols>
  <sheetData>
    <row r="1" spans="1:11" ht="15.75">
      <c r="A1" s="141" t="s">
        <v>87</v>
      </c>
    </row>
    <row r="3" spans="1:11" ht="15.75">
      <c r="A3" s="182" t="s">
        <v>30</v>
      </c>
      <c r="B3" s="182"/>
      <c r="C3" s="182"/>
      <c r="D3" s="182"/>
      <c r="E3" s="182"/>
      <c r="F3" s="182"/>
      <c r="G3" s="182"/>
      <c r="H3" s="182"/>
    </row>
    <row r="4" spans="1:11" ht="30" customHeight="1">
      <c r="A4" s="192" t="s">
        <v>125</v>
      </c>
      <c r="B4" s="192"/>
      <c r="C4" s="192"/>
      <c r="D4" s="192"/>
      <c r="E4" s="192"/>
      <c r="F4" s="192"/>
      <c r="G4" s="192"/>
      <c r="H4" s="192"/>
    </row>
    <row r="5" spans="1:11">
      <c r="A5" s="142"/>
      <c r="B5" s="31"/>
      <c r="C5" s="32"/>
      <c r="D5" s="32"/>
      <c r="E5" s="32"/>
      <c r="F5" s="32"/>
      <c r="G5" s="32"/>
      <c r="H5" s="32"/>
    </row>
    <row r="6" spans="1:11" ht="25.5">
      <c r="A6" s="189" t="s">
        <v>31</v>
      </c>
      <c r="B6" s="190"/>
      <c r="C6" s="33" t="s">
        <v>117</v>
      </c>
      <c r="D6" s="33" t="s">
        <v>121</v>
      </c>
      <c r="E6" s="33" t="s">
        <v>122</v>
      </c>
      <c r="F6" s="33" t="s">
        <v>123</v>
      </c>
      <c r="G6" s="58" t="s">
        <v>90</v>
      </c>
      <c r="H6" s="58" t="s">
        <v>89</v>
      </c>
    </row>
    <row r="7" spans="1:11">
      <c r="A7" s="143"/>
      <c r="B7" s="59">
        <v>1</v>
      </c>
      <c r="C7" s="60">
        <v>2</v>
      </c>
      <c r="D7" s="60">
        <v>3</v>
      </c>
      <c r="E7" s="60">
        <v>4</v>
      </c>
      <c r="F7" s="60">
        <v>5</v>
      </c>
      <c r="G7" s="60">
        <v>6</v>
      </c>
      <c r="H7" s="60">
        <v>7</v>
      </c>
    </row>
    <row r="8" spans="1:11">
      <c r="A8" s="144" t="s">
        <v>32</v>
      </c>
      <c r="B8" s="34"/>
      <c r="C8" s="35"/>
      <c r="D8" s="35"/>
      <c r="E8" s="35"/>
      <c r="F8" s="35"/>
      <c r="G8" s="35"/>
      <c r="H8" s="35"/>
    </row>
    <row r="9" spans="1:11">
      <c r="A9" s="139" t="s">
        <v>4</v>
      </c>
      <c r="B9" s="37" t="s">
        <v>5</v>
      </c>
      <c r="C9" s="36">
        <f>C10+C18+C21+C27</f>
        <v>1218500.97</v>
      </c>
      <c r="D9" s="36">
        <f>D10+D18+D21+D27</f>
        <v>2998559</v>
      </c>
      <c r="E9" s="36">
        <f>E10+E18+E21+E27</f>
        <v>3306915</v>
      </c>
      <c r="F9" s="36">
        <f>F10+F18+F21+F27</f>
        <v>1514925.71</v>
      </c>
      <c r="G9" s="51">
        <f>F9/C9</f>
        <v>1.2432700074091858</v>
      </c>
      <c r="H9" s="51">
        <f>(F9/E9)</f>
        <v>0.45810845153262181</v>
      </c>
      <c r="J9" s="50"/>
      <c r="K9" s="50"/>
    </row>
    <row r="10" spans="1:11">
      <c r="A10" s="137" t="s">
        <v>33</v>
      </c>
      <c r="B10" s="39" t="s">
        <v>34</v>
      </c>
      <c r="C10" s="38">
        <f>C11+C13+C16</f>
        <v>931579.75</v>
      </c>
      <c r="D10" s="38">
        <f t="shared" ref="D10:F10" si="0">D11+D13+D16</f>
        <v>2197424</v>
      </c>
      <c r="E10" s="38">
        <f t="shared" si="0"/>
        <v>2528326</v>
      </c>
      <c r="F10" s="38">
        <f t="shared" si="0"/>
        <v>1172748.28</v>
      </c>
      <c r="G10" s="52">
        <f>F10/C10</f>
        <v>1.2588812498339514</v>
      </c>
      <c r="H10" s="52">
        <f>F10/E10</f>
        <v>0.46384377647502734</v>
      </c>
      <c r="J10" s="50"/>
    </row>
    <row r="11" spans="1:11">
      <c r="A11" s="138">
        <v>634</v>
      </c>
      <c r="B11" s="43" t="s">
        <v>35</v>
      </c>
      <c r="C11" s="152">
        <f>C12</f>
        <v>0</v>
      </c>
      <c r="D11" s="152">
        <f t="shared" ref="D11:F11" si="1">D12</f>
        <v>2721</v>
      </c>
      <c r="E11" s="152">
        <f t="shared" si="1"/>
        <v>2721</v>
      </c>
      <c r="F11" s="152">
        <f t="shared" si="1"/>
        <v>0</v>
      </c>
      <c r="G11" s="55">
        <v>0</v>
      </c>
      <c r="H11" s="55">
        <f t="shared" ref="H11:H30" si="2">F11/E11</f>
        <v>0</v>
      </c>
      <c r="J11" s="50"/>
    </row>
    <row r="12" spans="1:11">
      <c r="A12" s="138">
        <v>6341</v>
      </c>
      <c r="B12" s="43" t="s">
        <v>236</v>
      </c>
      <c r="C12" s="152">
        <v>0</v>
      </c>
      <c r="D12" s="152">
        <f>2721</f>
        <v>2721</v>
      </c>
      <c r="E12" s="152">
        <f>2721</f>
        <v>2721</v>
      </c>
      <c r="F12" s="152">
        <v>0</v>
      </c>
      <c r="G12" s="55">
        <v>0</v>
      </c>
      <c r="H12" s="55">
        <f t="shared" si="2"/>
        <v>0</v>
      </c>
      <c r="J12" s="50"/>
    </row>
    <row r="13" spans="1:11" ht="25.5">
      <c r="A13" s="136" t="s">
        <v>36</v>
      </c>
      <c r="B13" s="41" t="s">
        <v>37</v>
      </c>
      <c r="C13" s="40">
        <f>C14+C15</f>
        <v>931579.75</v>
      </c>
      <c r="D13" s="40">
        <f t="shared" ref="D13:F13" si="3">D14+D15</f>
        <v>2193376</v>
      </c>
      <c r="E13" s="40">
        <f t="shared" si="3"/>
        <v>2524278</v>
      </c>
      <c r="F13" s="40">
        <f t="shared" si="3"/>
        <v>1172748.28</v>
      </c>
      <c r="G13" s="55">
        <f t="shared" ref="G13:G29" si="4">F13/C13</f>
        <v>1.2588812498339514</v>
      </c>
      <c r="H13" s="55">
        <f t="shared" si="2"/>
        <v>0.46458760881329236</v>
      </c>
    </row>
    <row r="14" spans="1:11" ht="25.5">
      <c r="A14" s="136">
        <v>6361</v>
      </c>
      <c r="B14" s="41" t="s">
        <v>228</v>
      </c>
      <c r="C14" s="40">
        <v>931579.75</v>
      </c>
      <c r="D14" s="40">
        <f>82155+2075519</f>
        <v>2157674</v>
      </c>
      <c r="E14" s="40">
        <f>276043+1671+2209042</f>
        <v>2486756</v>
      </c>
      <c r="F14" s="40">
        <v>1170662.99</v>
      </c>
      <c r="G14" s="55">
        <f t="shared" si="4"/>
        <v>1.2566428048698997</v>
      </c>
      <c r="H14" s="55">
        <f t="shared" si="2"/>
        <v>0.47075908935174982</v>
      </c>
      <c r="K14" s="135"/>
    </row>
    <row r="15" spans="1:11" ht="25.5">
      <c r="A15" s="136">
        <v>6362</v>
      </c>
      <c r="B15" s="41" t="s">
        <v>229</v>
      </c>
      <c r="C15" s="40">
        <v>0</v>
      </c>
      <c r="D15" s="40">
        <f>35702</f>
        <v>35702</v>
      </c>
      <c r="E15" s="40">
        <f>37522</f>
        <v>37522</v>
      </c>
      <c r="F15" s="40">
        <v>2085.29</v>
      </c>
      <c r="G15" s="55">
        <v>0</v>
      </c>
      <c r="H15" s="55">
        <f t="shared" si="2"/>
        <v>5.5575129257502263E-2</v>
      </c>
    </row>
    <row r="16" spans="1:11">
      <c r="A16" s="136">
        <v>638</v>
      </c>
      <c r="B16" s="41" t="s">
        <v>38</v>
      </c>
      <c r="C16" s="40">
        <f>C17</f>
        <v>0</v>
      </c>
      <c r="D16" s="40">
        <f>D17</f>
        <v>1327</v>
      </c>
      <c r="E16" s="40">
        <f>E17</f>
        <v>1327</v>
      </c>
      <c r="F16" s="40">
        <f>F17</f>
        <v>0</v>
      </c>
      <c r="G16" s="55">
        <v>0</v>
      </c>
      <c r="H16" s="55">
        <f t="shared" si="2"/>
        <v>0</v>
      </c>
    </row>
    <row r="17" spans="1:12">
      <c r="A17" s="136">
        <v>6381</v>
      </c>
      <c r="B17" s="41" t="s">
        <v>237</v>
      </c>
      <c r="C17" s="40">
        <v>0</v>
      </c>
      <c r="D17" s="40">
        <f>1327</f>
        <v>1327</v>
      </c>
      <c r="E17" s="40">
        <f>1327</f>
        <v>1327</v>
      </c>
      <c r="F17" s="40">
        <v>0</v>
      </c>
      <c r="G17" s="55">
        <v>0</v>
      </c>
      <c r="H17" s="55">
        <f t="shared" si="2"/>
        <v>0</v>
      </c>
    </row>
    <row r="18" spans="1:12" ht="25.5">
      <c r="A18" s="137" t="s">
        <v>39</v>
      </c>
      <c r="B18" s="39" t="s">
        <v>40</v>
      </c>
      <c r="C18" s="38">
        <f t="shared" ref="C18:F19" si="5">C19</f>
        <v>66432.08</v>
      </c>
      <c r="D18" s="38">
        <f t="shared" si="5"/>
        <v>126220</v>
      </c>
      <c r="E18" s="38">
        <f t="shared" si="5"/>
        <v>107220</v>
      </c>
      <c r="F18" s="38">
        <f t="shared" si="5"/>
        <v>68117.740000000005</v>
      </c>
      <c r="G18" s="52">
        <f t="shared" si="4"/>
        <v>1.0253741866881183</v>
      </c>
      <c r="H18" s="52">
        <f t="shared" si="2"/>
        <v>0.6353081514642791</v>
      </c>
    </row>
    <row r="19" spans="1:12">
      <c r="A19" s="136" t="s">
        <v>41</v>
      </c>
      <c r="B19" s="41" t="s">
        <v>42</v>
      </c>
      <c r="C19" s="40">
        <f>C20</f>
        <v>66432.08</v>
      </c>
      <c r="D19" s="40">
        <f t="shared" si="5"/>
        <v>126220</v>
      </c>
      <c r="E19" s="40">
        <f t="shared" si="5"/>
        <v>107220</v>
      </c>
      <c r="F19" s="40">
        <f t="shared" si="5"/>
        <v>68117.740000000005</v>
      </c>
      <c r="G19" s="55">
        <f t="shared" si="4"/>
        <v>1.0253741866881183</v>
      </c>
      <c r="H19" s="55">
        <f t="shared" si="2"/>
        <v>0.6353081514642791</v>
      </c>
    </row>
    <row r="20" spans="1:12">
      <c r="A20" s="138">
        <v>6526</v>
      </c>
      <c r="B20" s="41" t="s">
        <v>235</v>
      </c>
      <c r="C20" s="40">
        <v>66432.08</v>
      </c>
      <c r="D20" s="40">
        <f>126087+133</f>
        <v>126220</v>
      </c>
      <c r="E20" s="40">
        <f>107087+133</f>
        <v>107220</v>
      </c>
      <c r="F20" s="40">
        <v>68117.740000000005</v>
      </c>
      <c r="G20" s="55">
        <f t="shared" si="4"/>
        <v>1.0253741866881183</v>
      </c>
      <c r="H20" s="55">
        <f t="shared" si="2"/>
        <v>0.6353081514642791</v>
      </c>
    </row>
    <row r="21" spans="1:12" ht="25.5">
      <c r="A21" s="137" t="s">
        <v>43</v>
      </c>
      <c r="B21" s="39" t="s">
        <v>44</v>
      </c>
      <c r="C21" s="38">
        <f t="shared" ref="C21:F21" si="6">C22+C24</f>
        <v>4390</v>
      </c>
      <c r="D21" s="38">
        <f t="shared" si="6"/>
        <v>9026</v>
      </c>
      <c r="E21" s="38">
        <f>E22+E24</f>
        <v>10717</v>
      </c>
      <c r="F21" s="38">
        <f t="shared" si="6"/>
        <v>10165.68</v>
      </c>
      <c r="G21" s="52">
        <f t="shared" si="4"/>
        <v>2.3156446469248291</v>
      </c>
      <c r="H21" s="52">
        <f t="shared" si="2"/>
        <v>0.94855649902024819</v>
      </c>
    </row>
    <row r="22" spans="1:12">
      <c r="A22" s="136" t="s">
        <v>45</v>
      </c>
      <c r="B22" s="41" t="s">
        <v>46</v>
      </c>
      <c r="C22" s="40">
        <f>C23</f>
        <v>2100.12</v>
      </c>
      <c r="D22" s="40">
        <f t="shared" ref="D22:F22" si="7">D23</f>
        <v>4513</v>
      </c>
      <c r="E22" s="40">
        <f t="shared" si="7"/>
        <v>4213</v>
      </c>
      <c r="F22" s="40">
        <f t="shared" si="7"/>
        <v>2689.87</v>
      </c>
      <c r="G22" s="55">
        <f t="shared" si="4"/>
        <v>1.2808172866312402</v>
      </c>
      <c r="H22" s="55">
        <f t="shared" si="2"/>
        <v>0.63846902444813669</v>
      </c>
    </row>
    <row r="23" spans="1:12">
      <c r="A23" s="136">
        <v>6615</v>
      </c>
      <c r="B23" s="41" t="s">
        <v>234</v>
      </c>
      <c r="C23" s="40">
        <v>2100.12</v>
      </c>
      <c r="D23" s="40">
        <f>4513</f>
        <v>4513</v>
      </c>
      <c r="E23" s="40">
        <f>4213</f>
        <v>4213</v>
      </c>
      <c r="F23" s="40">
        <v>2689.87</v>
      </c>
      <c r="G23" s="55">
        <f t="shared" si="4"/>
        <v>1.2808172866312402</v>
      </c>
      <c r="H23" s="55">
        <f t="shared" si="2"/>
        <v>0.63846902444813669</v>
      </c>
    </row>
    <row r="24" spans="1:12">
      <c r="A24" s="136" t="s">
        <v>47</v>
      </c>
      <c r="B24" s="41" t="s">
        <v>48</v>
      </c>
      <c r="C24" s="40">
        <f>C25+C26</f>
        <v>2289.88</v>
      </c>
      <c r="D24" s="40">
        <f t="shared" ref="D24:F24" si="8">D25+D26</f>
        <v>4513</v>
      </c>
      <c r="E24" s="40">
        <f t="shared" si="8"/>
        <v>6504</v>
      </c>
      <c r="F24" s="40">
        <f t="shared" si="8"/>
        <v>7475.81</v>
      </c>
      <c r="G24" s="55">
        <f t="shared" si="4"/>
        <v>3.2647169283979949</v>
      </c>
      <c r="H24" s="55">
        <f t="shared" si="2"/>
        <v>1.1494172816728168</v>
      </c>
    </row>
    <row r="25" spans="1:12">
      <c r="A25" s="136">
        <v>6631</v>
      </c>
      <c r="B25" s="41" t="s">
        <v>233</v>
      </c>
      <c r="C25" s="40">
        <v>2289.88</v>
      </c>
      <c r="D25" s="40">
        <f>4513</f>
        <v>4513</v>
      </c>
      <c r="E25" s="40">
        <f>4388</f>
        <v>4388</v>
      </c>
      <c r="F25" s="40">
        <v>5489.1</v>
      </c>
      <c r="G25" s="55">
        <f t="shared" si="4"/>
        <v>2.3971125124460673</v>
      </c>
      <c r="H25" s="55">
        <f t="shared" si="2"/>
        <v>1.2509343664539654</v>
      </c>
    </row>
    <row r="26" spans="1:12">
      <c r="A26" s="136">
        <v>6632</v>
      </c>
      <c r="B26" s="41" t="s">
        <v>232</v>
      </c>
      <c r="C26" s="40">
        <v>0</v>
      </c>
      <c r="D26" s="40">
        <f>0</f>
        <v>0</v>
      </c>
      <c r="E26" s="40">
        <v>2116</v>
      </c>
      <c r="F26" s="40">
        <v>1986.71</v>
      </c>
      <c r="G26" s="55">
        <v>0</v>
      </c>
      <c r="H26" s="55">
        <f t="shared" si="2"/>
        <v>0.9388988657844991</v>
      </c>
    </row>
    <row r="27" spans="1:12" ht="25.5">
      <c r="A27" s="137">
        <v>67</v>
      </c>
      <c r="B27" s="39" t="s">
        <v>49</v>
      </c>
      <c r="C27" s="38">
        <f t="shared" ref="C27:F27" si="9">C28</f>
        <v>216099.14</v>
      </c>
      <c r="D27" s="38">
        <f t="shared" si="9"/>
        <v>665889</v>
      </c>
      <c r="E27" s="38">
        <f t="shared" si="9"/>
        <v>660652</v>
      </c>
      <c r="F27" s="38">
        <f t="shared" si="9"/>
        <v>263894.01</v>
      </c>
      <c r="G27" s="52">
        <f t="shared" si="4"/>
        <v>1.2211710328879606</v>
      </c>
      <c r="H27" s="52">
        <f t="shared" si="2"/>
        <v>0.39944480604009375</v>
      </c>
    </row>
    <row r="28" spans="1:12" ht="25.5">
      <c r="A28" s="136">
        <v>671</v>
      </c>
      <c r="B28" s="41" t="s">
        <v>49</v>
      </c>
      <c r="C28" s="40">
        <f>C29+C30</f>
        <v>216099.14</v>
      </c>
      <c r="D28" s="40">
        <f t="shared" ref="D28:F28" si="10">D29+D30</f>
        <v>665889</v>
      </c>
      <c r="E28" s="40">
        <f t="shared" si="10"/>
        <v>660652</v>
      </c>
      <c r="F28" s="40">
        <f t="shared" si="10"/>
        <v>263894.01</v>
      </c>
      <c r="G28" s="55">
        <f t="shared" si="4"/>
        <v>1.2211710328879606</v>
      </c>
      <c r="H28" s="55">
        <f>F28/E28</f>
        <v>0.39944480604009375</v>
      </c>
    </row>
    <row r="29" spans="1:12" ht="25.5">
      <c r="A29" s="136">
        <v>6711</v>
      </c>
      <c r="B29" s="41" t="s">
        <v>231</v>
      </c>
      <c r="C29" s="40">
        <v>216099.14</v>
      </c>
      <c r="D29" s="40">
        <f>665889-D30</f>
        <v>656996</v>
      </c>
      <c r="E29" s="40">
        <f>660652-E30</f>
        <v>651759</v>
      </c>
      <c r="F29" s="40">
        <v>259670.52</v>
      </c>
      <c r="G29" s="55">
        <f t="shared" si="4"/>
        <v>1.2016268088804054</v>
      </c>
      <c r="H29" s="55">
        <f t="shared" si="2"/>
        <v>0.39841493558201724</v>
      </c>
    </row>
    <row r="30" spans="1:12" ht="25.5">
      <c r="A30" s="136">
        <v>6712</v>
      </c>
      <c r="B30" s="41" t="s">
        <v>230</v>
      </c>
      <c r="C30" s="40">
        <v>0</v>
      </c>
      <c r="D30" s="40">
        <f>8893</f>
        <v>8893</v>
      </c>
      <c r="E30" s="40">
        <f>8893</f>
        <v>8893</v>
      </c>
      <c r="F30" s="40">
        <v>4223.49</v>
      </c>
      <c r="G30" s="55">
        <v>0</v>
      </c>
      <c r="H30" s="55">
        <f t="shared" si="2"/>
        <v>0.4749229731249297</v>
      </c>
    </row>
    <row r="31" spans="1:12">
      <c r="A31" s="139">
        <v>7</v>
      </c>
      <c r="B31" s="42" t="s">
        <v>7</v>
      </c>
      <c r="C31" s="36">
        <v>0</v>
      </c>
      <c r="D31" s="36">
        <v>0</v>
      </c>
      <c r="E31" s="36">
        <v>0</v>
      </c>
      <c r="F31" s="36">
        <v>0</v>
      </c>
      <c r="G31" s="51">
        <v>0</v>
      </c>
      <c r="H31" s="53">
        <v>0</v>
      </c>
      <c r="J31" s="50"/>
      <c r="K31" s="50"/>
      <c r="L31" s="50"/>
    </row>
    <row r="32" spans="1:12">
      <c r="A32" s="139">
        <v>3</v>
      </c>
      <c r="B32" s="37" t="s">
        <v>10</v>
      </c>
      <c r="C32" s="36">
        <f>C33+C42+C73+C80+C77</f>
        <v>1171431.58</v>
      </c>
      <c r="D32" s="36">
        <f>D33+D42+D73+D80+D77</f>
        <v>2952171</v>
      </c>
      <c r="E32" s="36">
        <f>E33+E42+E73+E80+E77</f>
        <v>3252005</v>
      </c>
      <c r="F32" s="36">
        <f>F33+F42+F73+F80+F77</f>
        <v>1432734.3200000003</v>
      </c>
      <c r="G32" s="51">
        <f>F32/C32</f>
        <v>1.223062741743739</v>
      </c>
      <c r="H32" s="53">
        <f>F32/E32</f>
        <v>0.44056953171966229</v>
      </c>
      <c r="J32" s="50"/>
      <c r="K32" s="50"/>
      <c r="L32" s="50"/>
    </row>
    <row r="33" spans="1:12">
      <c r="A33" s="137" t="s">
        <v>50</v>
      </c>
      <c r="B33" s="39" t="s">
        <v>51</v>
      </c>
      <c r="C33" s="38">
        <f t="shared" ref="C33:F33" si="11">C34+C38+C40</f>
        <v>968772.68</v>
      </c>
      <c r="D33" s="38">
        <f>D34+D38+D40</f>
        <v>2342692</v>
      </c>
      <c r="E33" s="38">
        <f t="shared" si="11"/>
        <v>2451935</v>
      </c>
      <c r="F33" s="38">
        <f t="shared" si="11"/>
        <v>1119346.6700000002</v>
      </c>
      <c r="G33" s="52">
        <f>F33/C33</f>
        <v>1.1554275766736115</v>
      </c>
      <c r="H33" s="54">
        <f>F33/E33</f>
        <v>0.45651563764944836</v>
      </c>
      <c r="J33" s="50"/>
      <c r="K33" s="50"/>
      <c r="L33" s="50"/>
    </row>
    <row r="34" spans="1:12">
      <c r="A34" s="136" t="s">
        <v>52</v>
      </c>
      <c r="B34" s="41" t="s">
        <v>53</v>
      </c>
      <c r="C34" s="40">
        <f>SUM(C35:C37)</f>
        <v>805188.59000000008</v>
      </c>
      <c r="D34" s="40">
        <f>SUM(D35:D37)</f>
        <v>1927137</v>
      </c>
      <c r="E34" s="40">
        <f t="shared" ref="E34:F34" si="12">SUM(E35:E37)</f>
        <v>2016455</v>
      </c>
      <c r="F34" s="40">
        <f t="shared" si="12"/>
        <v>925451.55</v>
      </c>
      <c r="G34" s="55">
        <f t="shared" ref="G34:G81" si="13">F34/C34</f>
        <v>1.1493599903098477</v>
      </c>
      <c r="H34" s="57">
        <f t="shared" ref="H34:H81" si="14">F34/E34</f>
        <v>0.45894976580186519</v>
      </c>
    </row>
    <row r="35" spans="1:12">
      <c r="A35" s="136">
        <v>3111</v>
      </c>
      <c r="B35" s="96" t="s">
        <v>202</v>
      </c>
      <c r="C35" s="40">
        <v>771517.63</v>
      </c>
      <c r="D35" s="40">
        <v>1843787</v>
      </c>
      <c r="E35" s="40">
        <v>1926805</v>
      </c>
      <c r="F35" s="40">
        <v>876764.61</v>
      </c>
      <c r="G35" s="55">
        <f t="shared" ref="G35:G41" si="15">F35/C35</f>
        <v>1.1364155217036322</v>
      </c>
      <c r="H35" s="57">
        <f t="shared" ref="H35:H41" si="16">F35/E35</f>
        <v>0.45503546544668505</v>
      </c>
    </row>
    <row r="36" spans="1:12">
      <c r="A36" s="136">
        <v>3113</v>
      </c>
      <c r="B36" s="96" t="s">
        <v>203</v>
      </c>
      <c r="C36" s="40">
        <v>25880.15</v>
      </c>
      <c r="D36" s="40">
        <v>49108</v>
      </c>
      <c r="E36" s="40">
        <v>55408</v>
      </c>
      <c r="F36" s="40">
        <v>29466.65</v>
      </c>
      <c r="G36" s="55">
        <f t="shared" si="15"/>
        <v>1.1385811133243045</v>
      </c>
      <c r="H36" s="57">
        <f t="shared" si="16"/>
        <v>0.53181219318509965</v>
      </c>
    </row>
    <row r="37" spans="1:12">
      <c r="A37" s="136">
        <v>3114</v>
      </c>
      <c r="B37" s="96" t="s">
        <v>204</v>
      </c>
      <c r="C37" s="40">
        <v>7790.81</v>
      </c>
      <c r="D37" s="40">
        <v>34242</v>
      </c>
      <c r="E37" s="40">
        <v>34242</v>
      </c>
      <c r="F37" s="40">
        <v>19220.29</v>
      </c>
      <c r="G37" s="55">
        <f t="shared" si="15"/>
        <v>2.4670464303454969</v>
      </c>
      <c r="H37" s="57">
        <f t="shared" si="16"/>
        <v>0.56130745867647924</v>
      </c>
    </row>
    <row r="38" spans="1:12">
      <c r="A38" s="136" t="s">
        <v>54</v>
      </c>
      <c r="B38" s="175" t="s">
        <v>55</v>
      </c>
      <c r="C38" s="40">
        <f>C39</f>
        <v>33419.49</v>
      </c>
      <c r="D38" s="40">
        <f t="shared" ref="D38:F38" si="17">D39</f>
        <v>97484</v>
      </c>
      <c r="E38" s="40">
        <f t="shared" si="17"/>
        <v>97484</v>
      </c>
      <c r="F38" s="40">
        <f t="shared" si="17"/>
        <v>44169.79</v>
      </c>
      <c r="G38" s="55">
        <f t="shared" si="15"/>
        <v>1.3216775600106405</v>
      </c>
      <c r="H38" s="57">
        <f t="shared" si="16"/>
        <v>0.45309784169709905</v>
      </c>
    </row>
    <row r="39" spans="1:12">
      <c r="A39" s="136">
        <v>3121</v>
      </c>
      <c r="B39" s="175" t="s">
        <v>55</v>
      </c>
      <c r="C39" s="40">
        <v>33419.49</v>
      </c>
      <c r="D39" s="40">
        <v>97484</v>
      </c>
      <c r="E39" s="40">
        <v>97484</v>
      </c>
      <c r="F39" s="40">
        <v>44169.79</v>
      </c>
      <c r="G39" s="55">
        <f t="shared" si="15"/>
        <v>1.3216775600106405</v>
      </c>
      <c r="H39" s="57">
        <f t="shared" si="16"/>
        <v>0.45309784169709905</v>
      </c>
    </row>
    <row r="40" spans="1:12">
      <c r="A40" s="136" t="s">
        <v>56</v>
      </c>
      <c r="B40" s="175" t="s">
        <v>57</v>
      </c>
      <c r="C40" s="40">
        <f>C41</f>
        <v>130164.6</v>
      </c>
      <c r="D40" s="40">
        <f t="shared" ref="D40:F40" si="18">D41</f>
        <v>318071</v>
      </c>
      <c r="E40" s="40">
        <f t="shared" si="18"/>
        <v>337996</v>
      </c>
      <c r="F40" s="40">
        <f t="shared" si="18"/>
        <v>149725.32999999999</v>
      </c>
      <c r="G40" s="55">
        <f t="shared" si="15"/>
        <v>1.1502768801963053</v>
      </c>
      <c r="H40" s="57">
        <f t="shared" si="16"/>
        <v>0.44297959147445526</v>
      </c>
    </row>
    <row r="41" spans="1:12">
      <c r="A41" s="136">
        <v>3132</v>
      </c>
      <c r="B41" s="96" t="s">
        <v>208</v>
      </c>
      <c r="C41" s="40">
        <v>130164.6</v>
      </c>
      <c r="D41" s="40">
        <v>318071</v>
      </c>
      <c r="E41" s="40">
        <v>337996</v>
      </c>
      <c r="F41" s="40">
        <v>149725.32999999999</v>
      </c>
      <c r="G41" s="55">
        <f t="shared" si="15"/>
        <v>1.1502768801963053</v>
      </c>
      <c r="H41" s="57">
        <f t="shared" si="16"/>
        <v>0.44297959147445526</v>
      </c>
    </row>
    <row r="42" spans="1:12">
      <c r="A42" s="137" t="s">
        <v>58</v>
      </c>
      <c r="B42" s="176" t="s">
        <v>59</v>
      </c>
      <c r="C42" s="38">
        <f>C43+C48+C55+C65</f>
        <v>200898.11000000004</v>
      </c>
      <c r="D42" s="38">
        <f>D43+D48+D55+D65</f>
        <v>573364</v>
      </c>
      <c r="E42" s="38">
        <f>E43+E48+E55+E65</f>
        <v>756955</v>
      </c>
      <c r="F42" s="38">
        <f>F43+F48+F55+F65</f>
        <v>309964.36000000004</v>
      </c>
      <c r="G42" s="52">
        <f>F42/C42</f>
        <v>1.5428933602212582</v>
      </c>
      <c r="H42" s="54">
        <f t="shared" si="14"/>
        <v>0.40948849006876242</v>
      </c>
      <c r="L42" s="50"/>
    </row>
    <row r="43" spans="1:12">
      <c r="A43" s="136" t="s">
        <v>60</v>
      </c>
      <c r="B43" s="175" t="s">
        <v>61</v>
      </c>
      <c r="C43" s="40">
        <f>SUM(C44:C47)</f>
        <v>39484.04</v>
      </c>
      <c r="D43" s="40">
        <f>SUM(D44:D47)</f>
        <v>100207</v>
      </c>
      <c r="E43" s="40">
        <f>SUM(E44:E47)</f>
        <v>105046</v>
      </c>
      <c r="F43" s="40">
        <f t="shared" ref="F43" si="19">SUM(F44:F47)</f>
        <v>51000.18</v>
      </c>
      <c r="G43" s="55">
        <f t="shared" si="13"/>
        <v>1.2916656958102566</v>
      </c>
      <c r="H43" s="57">
        <f t="shared" si="14"/>
        <v>0.48550330331473829</v>
      </c>
    </row>
    <row r="44" spans="1:12">
      <c r="A44" s="136">
        <v>3211</v>
      </c>
      <c r="B44" s="175" t="s">
        <v>200</v>
      </c>
      <c r="C44" s="40">
        <v>8348.4</v>
      </c>
      <c r="D44" s="40">
        <v>18981</v>
      </c>
      <c r="E44" s="40">
        <v>19956</v>
      </c>
      <c r="F44" s="40">
        <v>10799.22</v>
      </c>
      <c r="G44" s="55">
        <f t="shared" ref="G44:G47" si="20">F44/C44</f>
        <v>1.2935676297254564</v>
      </c>
      <c r="H44" s="57">
        <f t="shared" ref="H44:H47" si="21">F44/E44</f>
        <v>0.54115153337342148</v>
      </c>
    </row>
    <row r="45" spans="1:12">
      <c r="A45" s="136">
        <v>3212</v>
      </c>
      <c r="B45" s="96" t="s">
        <v>205</v>
      </c>
      <c r="C45" s="40">
        <v>30193.439999999999</v>
      </c>
      <c r="D45" s="40">
        <v>76979</v>
      </c>
      <c r="E45" s="40">
        <v>80441</v>
      </c>
      <c r="F45" s="40">
        <v>37665.17</v>
      </c>
      <c r="G45" s="55">
        <f t="shared" si="20"/>
        <v>1.2474620314876343</v>
      </c>
      <c r="H45" s="57">
        <f t="shared" si="21"/>
        <v>0.46823348789796249</v>
      </c>
    </row>
    <row r="46" spans="1:12">
      <c r="A46" s="136">
        <v>3213</v>
      </c>
      <c r="B46" s="175" t="s">
        <v>181</v>
      </c>
      <c r="C46" s="40">
        <v>856.73</v>
      </c>
      <c r="D46" s="40">
        <v>3583</v>
      </c>
      <c r="E46" s="40">
        <v>3985</v>
      </c>
      <c r="F46" s="40">
        <v>2312.9899999999998</v>
      </c>
      <c r="G46" s="55">
        <f t="shared" si="20"/>
        <v>2.6997887315723736</v>
      </c>
      <c r="H46" s="57">
        <f t="shared" si="21"/>
        <v>0.58042409033877029</v>
      </c>
    </row>
    <row r="47" spans="1:12">
      <c r="A47" s="136">
        <v>3214</v>
      </c>
      <c r="B47" s="175" t="s">
        <v>182</v>
      </c>
      <c r="C47" s="40">
        <v>85.47</v>
      </c>
      <c r="D47" s="40">
        <v>664</v>
      </c>
      <c r="E47" s="40">
        <v>664</v>
      </c>
      <c r="F47" s="40">
        <v>222.8</v>
      </c>
      <c r="G47" s="55">
        <f t="shared" si="20"/>
        <v>2.6067626067626071</v>
      </c>
      <c r="H47" s="57">
        <f t="shared" si="21"/>
        <v>0.33554216867469883</v>
      </c>
    </row>
    <row r="48" spans="1:12">
      <c r="A48" s="136" t="s">
        <v>62</v>
      </c>
      <c r="B48" s="175" t="s">
        <v>63</v>
      </c>
      <c r="C48" s="40">
        <f t="shared" ref="C48:E48" si="22">SUM(C49:C54)</f>
        <v>78640.13</v>
      </c>
      <c r="D48" s="40">
        <f>SUM(D49:D54)</f>
        <v>273491</v>
      </c>
      <c r="E48" s="40">
        <f t="shared" si="22"/>
        <v>417321</v>
      </c>
      <c r="F48" s="40">
        <f>SUM(F49:F54)</f>
        <v>151593.07000000004</v>
      </c>
      <c r="G48" s="55">
        <f t="shared" ref="G48:G65" si="23">F48/C48</f>
        <v>1.9276808163974299</v>
      </c>
      <c r="H48" s="57">
        <f t="shared" ref="H48:H65" si="24">F48/E48</f>
        <v>0.3632529156213084</v>
      </c>
    </row>
    <row r="49" spans="1:8">
      <c r="A49" s="136">
        <v>3221</v>
      </c>
      <c r="B49" s="96" t="s">
        <v>186</v>
      </c>
      <c r="C49" s="40">
        <v>7504.63</v>
      </c>
      <c r="D49" s="40">
        <v>25216</v>
      </c>
      <c r="E49" s="40">
        <v>25746</v>
      </c>
      <c r="F49" s="40">
        <v>11415.57</v>
      </c>
      <c r="G49" s="55">
        <f t="shared" ref="G49:G53" si="25">F49/C49</f>
        <v>1.5211369514553015</v>
      </c>
      <c r="H49" s="57">
        <f t="shared" ref="H49:H54" si="26">F49/E49</f>
        <v>0.44339198322069445</v>
      </c>
    </row>
    <row r="50" spans="1:8">
      <c r="A50" s="136">
        <v>3222</v>
      </c>
      <c r="B50" s="96" t="s">
        <v>183</v>
      </c>
      <c r="C50" s="40">
        <v>60882.26</v>
      </c>
      <c r="D50" s="40">
        <v>158073</v>
      </c>
      <c r="E50" s="40">
        <v>307073</v>
      </c>
      <c r="F50" s="40">
        <v>121049.44</v>
      </c>
      <c r="G50" s="55">
        <f t="shared" si="25"/>
        <v>1.9882547067076681</v>
      </c>
      <c r="H50" s="57">
        <f t="shared" si="26"/>
        <v>0.39420411433111996</v>
      </c>
    </row>
    <row r="51" spans="1:8">
      <c r="A51" s="136">
        <v>3223</v>
      </c>
      <c r="B51" s="96" t="s">
        <v>173</v>
      </c>
      <c r="C51" s="40">
        <v>8190.97</v>
      </c>
      <c r="D51" s="40">
        <v>84563</v>
      </c>
      <c r="E51" s="40">
        <v>75263</v>
      </c>
      <c r="F51" s="40">
        <v>15610.76</v>
      </c>
      <c r="G51" s="55">
        <f t="shared" si="25"/>
        <v>1.9058499786960519</v>
      </c>
      <c r="H51" s="57">
        <f t="shared" si="26"/>
        <v>0.20741612744642121</v>
      </c>
    </row>
    <row r="52" spans="1:8">
      <c r="A52" s="136">
        <v>3224</v>
      </c>
      <c r="B52" s="96" t="s">
        <v>179</v>
      </c>
      <c r="C52" s="40">
        <v>2031.36</v>
      </c>
      <c r="D52" s="40">
        <v>4711</v>
      </c>
      <c r="E52" s="40">
        <v>5211</v>
      </c>
      <c r="F52" s="40">
        <v>2945.67</v>
      </c>
      <c r="G52" s="55">
        <f t="shared" si="25"/>
        <v>1.4500974716446127</v>
      </c>
      <c r="H52" s="57">
        <f t="shared" si="26"/>
        <v>0.56527921704087514</v>
      </c>
    </row>
    <row r="53" spans="1:8">
      <c r="A53" s="136">
        <v>3225</v>
      </c>
      <c r="B53" s="96" t="s">
        <v>184</v>
      </c>
      <c r="C53" s="40">
        <v>30.91</v>
      </c>
      <c r="D53" s="40">
        <v>398</v>
      </c>
      <c r="E53" s="40">
        <v>398</v>
      </c>
      <c r="F53" s="40">
        <v>0</v>
      </c>
      <c r="G53" s="55">
        <f t="shared" si="25"/>
        <v>0</v>
      </c>
      <c r="H53" s="57">
        <f t="shared" si="26"/>
        <v>0</v>
      </c>
    </row>
    <row r="54" spans="1:8">
      <c r="A54" s="136">
        <v>3227</v>
      </c>
      <c r="B54" s="96" t="s">
        <v>185</v>
      </c>
      <c r="C54" s="40">
        <v>0</v>
      </c>
      <c r="D54" s="40">
        <v>530</v>
      </c>
      <c r="E54" s="40">
        <v>3630</v>
      </c>
      <c r="F54" s="40">
        <v>571.63</v>
      </c>
      <c r="G54" s="55">
        <v>0</v>
      </c>
      <c r="H54" s="57">
        <f t="shared" si="26"/>
        <v>0.15747382920110192</v>
      </c>
    </row>
    <row r="55" spans="1:8">
      <c r="A55" s="136" t="s">
        <v>64</v>
      </c>
      <c r="B55" s="175" t="s">
        <v>65</v>
      </c>
      <c r="C55" s="40">
        <f t="shared" ref="C55:E55" si="27">SUM(C56:C64)</f>
        <v>76391.55</v>
      </c>
      <c r="D55" s="40">
        <f>SUM(D56:D64)</f>
        <v>181234</v>
      </c>
      <c r="E55" s="40">
        <f t="shared" si="27"/>
        <v>209080</v>
      </c>
      <c r="F55" s="40">
        <f>SUM(F56:F64)</f>
        <v>99561.93</v>
      </c>
      <c r="G55" s="55">
        <f t="shared" si="23"/>
        <v>1.3033107719374719</v>
      </c>
      <c r="H55" s="57">
        <f t="shared" si="24"/>
        <v>0.47619059690070781</v>
      </c>
    </row>
    <row r="56" spans="1:8">
      <c r="A56" s="136">
        <v>3231</v>
      </c>
      <c r="B56" s="96" t="s">
        <v>175</v>
      </c>
      <c r="C56" s="40">
        <v>54085.54</v>
      </c>
      <c r="D56" s="40">
        <v>111487</v>
      </c>
      <c r="E56" s="40">
        <v>123887</v>
      </c>
      <c r="F56" s="40">
        <v>74116.2</v>
      </c>
      <c r="G56" s="55">
        <f t="shared" ref="G56:G64" si="28">F56/C56</f>
        <v>1.3703514839641058</v>
      </c>
      <c r="H56" s="57">
        <f t="shared" ref="H56:H64" si="29">F56/E56</f>
        <v>0.59825647565927009</v>
      </c>
    </row>
    <row r="57" spans="1:8">
      <c r="A57" s="136">
        <v>3232</v>
      </c>
      <c r="B57" s="96" t="s">
        <v>187</v>
      </c>
      <c r="C57" s="40">
        <v>6964.01</v>
      </c>
      <c r="D57" s="40">
        <v>27806</v>
      </c>
      <c r="E57" s="40">
        <v>36684</v>
      </c>
      <c r="F57" s="40">
        <v>8479.15</v>
      </c>
      <c r="G57" s="55">
        <f t="shared" si="28"/>
        <v>1.2175671775313359</v>
      </c>
      <c r="H57" s="57">
        <f t="shared" si="29"/>
        <v>0.23114027914076982</v>
      </c>
    </row>
    <row r="58" spans="1:8">
      <c r="A58" s="136">
        <v>3233</v>
      </c>
      <c r="B58" s="96" t="s">
        <v>188</v>
      </c>
      <c r="C58" s="40">
        <v>0</v>
      </c>
      <c r="D58" s="40">
        <v>132</v>
      </c>
      <c r="E58" s="40">
        <v>632</v>
      </c>
      <c r="F58" s="40">
        <v>248.85</v>
      </c>
      <c r="G58" s="55">
        <v>0</v>
      </c>
      <c r="H58" s="57">
        <f t="shared" si="29"/>
        <v>0.39374999999999999</v>
      </c>
    </row>
    <row r="59" spans="1:8">
      <c r="A59" s="136">
        <v>3234</v>
      </c>
      <c r="B59" s="96" t="s">
        <v>179</v>
      </c>
      <c r="C59" s="40">
        <v>5998.08</v>
      </c>
      <c r="D59" s="40">
        <v>14069</v>
      </c>
      <c r="E59" s="40">
        <v>14869</v>
      </c>
      <c r="F59" s="40">
        <v>5687.17</v>
      </c>
      <c r="G59" s="55">
        <f t="shared" si="28"/>
        <v>0.94816507949210416</v>
      </c>
      <c r="H59" s="57">
        <f t="shared" si="29"/>
        <v>0.38248503598089989</v>
      </c>
    </row>
    <row r="60" spans="1:8">
      <c r="A60" s="136">
        <v>3235</v>
      </c>
      <c r="B60" s="96" t="s">
        <v>189</v>
      </c>
      <c r="C60" s="40">
        <v>1724.44</v>
      </c>
      <c r="D60" s="40">
        <v>3716</v>
      </c>
      <c r="E60" s="40">
        <v>4516</v>
      </c>
      <c r="F60" s="40">
        <v>2249.87</v>
      </c>
      <c r="G60" s="55">
        <f t="shared" si="28"/>
        <v>1.3046960172577764</v>
      </c>
      <c r="H60" s="57">
        <f t="shared" si="29"/>
        <v>0.4981997342781222</v>
      </c>
    </row>
    <row r="61" spans="1:8">
      <c r="A61" s="136">
        <v>3236</v>
      </c>
      <c r="B61" s="96" t="s">
        <v>190</v>
      </c>
      <c r="C61" s="40">
        <v>1622.2</v>
      </c>
      <c r="D61" s="40">
        <v>1593</v>
      </c>
      <c r="E61" s="40">
        <v>1229</v>
      </c>
      <c r="F61" s="40">
        <v>351.01</v>
      </c>
      <c r="G61" s="55">
        <f t="shared" si="28"/>
        <v>0.21637899149303413</v>
      </c>
      <c r="H61" s="57">
        <f t="shared" si="29"/>
        <v>0.28560618388934095</v>
      </c>
    </row>
    <row r="62" spans="1:8">
      <c r="A62" s="136">
        <v>3237</v>
      </c>
      <c r="B62" s="96" t="s">
        <v>191</v>
      </c>
      <c r="C62" s="40">
        <v>1507.67</v>
      </c>
      <c r="D62" s="40">
        <v>11548</v>
      </c>
      <c r="E62" s="40">
        <v>12548</v>
      </c>
      <c r="F62" s="40">
        <v>1212.1199999999999</v>
      </c>
      <c r="G62" s="55">
        <f t="shared" si="28"/>
        <v>0.80396903831740352</v>
      </c>
      <c r="H62" s="57">
        <f t="shared" si="29"/>
        <v>9.659866114121772E-2</v>
      </c>
    </row>
    <row r="63" spans="1:8">
      <c r="A63" s="136">
        <v>3238</v>
      </c>
      <c r="B63" s="96" t="s">
        <v>176</v>
      </c>
      <c r="C63" s="40">
        <v>3465.92</v>
      </c>
      <c r="D63" s="40">
        <v>7963</v>
      </c>
      <c r="E63" s="40">
        <v>11595</v>
      </c>
      <c r="F63" s="40">
        <v>5918.93</v>
      </c>
      <c r="G63" s="55">
        <f t="shared" si="28"/>
        <v>1.7077514772412521</v>
      </c>
      <c r="H63" s="57">
        <f t="shared" si="29"/>
        <v>0.51047261750754636</v>
      </c>
    </row>
    <row r="64" spans="1:8">
      <c r="A64" s="136">
        <v>3239</v>
      </c>
      <c r="B64" s="96" t="s">
        <v>192</v>
      </c>
      <c r="C64" s="40">
        <v>1023.69</v>
      </c>
      <c r="D64" s="40">
        <v>2920</v>
      </c>
      <c r="E64" s="40">
        <v>3120</v>
      </c>
      <c r="F64" s="40">
        <v>1298.6300000000001</v>
      </c>
      <c r="G64" s="55">
        <f t="shared" si="28"/>
        <v>1.2685774013617404</v>
      </c>
      <c r="H64" s="57">
        <f t="shared" si="29"/>
        <v>0.41622756410256412</v>
      </c>
    </row>
    <row r="65" spans="1:11">
      <c r="A65" s="136" t="s">
        <v>66</v>
      </c>
      <c r="B65" s="175" t="s">
        <v>67</v>
      </c>
      <c r="C65" s="40">
        <f>SUM(C66:C72)</f>
        <v>6382.39</v>
      </c>
      <c r="D65" s="40">
        <f>SUM(D66:D72)</f>
        <v>18432</v>
      </c>
      <c r="E65" s="40">
        <f t="shared" ref="E65" si="30">SUM(E66:E72)</f>
        <v>25508</v>
      </c>
      <c r="F65" s="40">
        <f>SUM(F66:F72)</f>
        <v>7809.18</v>
      </c>
      <c r="G65" s="55">
        <f t="shared" si="23"/>
        <v>1.2235510521920472</v>
      </c>
      <c r="H65" s="57">
        <f t="shared" si="24"/>
        <v>0.30614630704092832</v>
      </c>
      <c r="K65" s="50"/>
    </row>
    <row r="66" spans="1:11">
      <c r="A66" s="136">
        <v>3291</v>
      </c>
      <c r="B66" s="96" t="s">
        <v>226</v>
      </c>
      <c r="C66" s="40">
        <v>477.8</v>
      </c>
      <c r="D66" s="40">
        <v>2786</v>
      </c>
      <c r="E66" s="40">
        <v>2786</v>
      </c>
      <c r="F66" s="40">
        <v>238.92</v>
      </c>
      <c r="G66" s="55">
        <f t="shared" ref="G66:G72" si="31">F66/C66</f>
        <v>0.50004185851820837</v>
      </c>
      <c r="H66" s="57">
        <f t="shared" ref="H66:H72" si="32">F66/E66</f>
        <v>8.5757358219669774E-2</v>
      </c>
      <c r="K66" s="50"/>
    </row>
    <row r="67" spans="1:11">
      <c r="A67" s="136">
        <v>3292</v>
      </c>
      <c r="B67" s="96" t="s">
        <v>195</v>
      </c>
      <c r="C67" s="40">
        <v>1961.81</v>
      </c>
      <c r="D67" s="40">
        <v>2389</v>
      </c>
      <c r="E67" s="40">
        <v>2389</v>
      </c>
      <c r="F67" s="40">
        <v>2009.31</v>
      </c>
      <c r="G67" s="55">
        <f t="shared" si="31"/>
        <v>1.0242123345278085</v>
      </c>
      <c r="H67" s="57">
        <f t="shared" si="32"/>
        <v>0.84106739221431559</v>
      </c>
      <c r="K67" s="50"/>
    </row>
    <row r="68" spans="1:11">
      <c r="A68" s="136">
        <v>3293</v>
      </c>
      <c r="B68" s="96" t="s">
        <v>194</v>
      </c>
      <c r="C68" s="40">
        <v>982.15</v>
      </c>
      <c r="D68" s="40">
        <v>2655</v>
      </c>
      <c r="E68" s="40">
        <v>2736</v>
      </c>
      <c r="F68" s="40">
        <v>572.9</v>
      </c>
      <c r="G68" s="55">
        <f t="shared" si="31"/>
        <v>0.5833121213663901</v>
      </c>
      <c r="H68" s="57">
        <f t="shared" si="32"/>
        <v>0.20939327485380116</v>
      </c>
      <c r="K68" s="50"/>
    </row>
    <row r="69" spans="1:11">
      <c r="A69" s="136">
        <v>3294</v>
      </c>
      <c r="B69" s="96" t="s">
        <v>193</v>
      </c>
      <c r="C69" s="40">
        <v>106.18</v>
      </c>
      <c r="D69" s="40">
        <v>332</v>
      </c>
      <c r="E69" s="40">
        <v>332</v>
      </c>
      <c r="F69" s="40">
        <v>199.09</v>
      </c>
      <c r="G69" s="55">
        <f t="shared" si="31"/>
        <v>1.8750235449237143</v>
      </c>
      <c r="H69" s="57">
        <f t="shared" si="32"/>
        <v>0.59966867469879515</v>
      </c>
      <c r="K69" s="50"/>
    </row>
    <row r="70" spans="1:11">
      <c r="A70" s="136">
        <v>3295</v>
      </c>
      <c r="B70" s="96" t="s">
        <v>196</v>
      </c>
      <c r="C70" s="40">
        <v>2332.27</v>
      </c>
      <c r="D70" s="40">
        <v>5415</v>
      </c>
      <c r="E70" s="40">
        <v>10915</v>
      </c>
      <c r="F70" s="40">
        <v>4472.92</v>
      </c>
      <c r="G70" s="55">
        <f t="shared" si="31"/>
        <v>1.9178397012352772</v>
      </c>
      <c r="H70" s="57">
        <f t="shared" si="32"/>
        <v>0.40979569399908383</v>
      </c>
      <c r="K70" s="50"/>
    </row>
    <row r="71" spans="1:11">
      <c r="A71" s="136">
        <v>3296</v>
      </c>
      <c r="B71" s="96" t="s">
        <v>197</v>
      </c>
      <c r="C71" s="40">
        <v>0</v>
      </c>
      <c r="D71" s="40">
        <v>1273</v>
      </c>
      <c r="E71" s="40">
        <v>2473</v>
      </c>
      <c r="F71" s="40">
        <v>0</v>
      </c>
      <c r="G71" s="55">
        <v>0</v>
      </c>
      <c r="H71" s="57">
        <f t="shared" si="32"/>
        <v>0</v>
      </c>
      <c r="K71" s="50"/>
    </row>
    <row r="72" spans="1:11">
      <c r="A72" s="136">
        <v>3299</v>
      </c>
      <c r="B72" s="96" t="s">
        <v>67</v>
      </c>
      <c r="C72" s="40">
        <v>522.17999999999995</v>
      </c>
      <c r="D72" s="40">
        <v>3582</v>
      </c>
      <c r="E72" s="40">
        <v>3877</v>
      </c>
      <c r="F72" s="40">
        <v>316.04000000000002</v>
      </c>
      <c r="G72" s="55">
        <f t="shared" si="31"/>
        <v>0.60523191236738294</v>
      </c>
      <c r="H72" s="57">
        <f t="shared" si="32"/>
        <v>8.1516636574671147E-2</v>
      </c>
      <c r="K72" s="50"/>
    </row>
    <row r="73" spans="1:11">
      <c r="A73" s="137" t="s">
        <v>68</v>
      </c>
      <c r="B73" s="176" t="s">
        <v>69</v>
      </c>
      <c r="C73" s="38">
        <f>C74</f>
        <v>1001.09</v>
      </c>
      <c r="D73" s="38">
        <f t="shared" ref="D73:F73" si="33">D74</f>
        <v>1739</v>
      </c>
      <c r="E73" s="38">
        <f t="shared" si="33"/>
        <v>5239</v>
      </c>
      <c r="F73" s="38">
        <f t="shared" si="33"/>
        <v>1385.36</v>
      </c>
      <c r="G73" s="52">
        <f>F73/C73</f>
        <v>1.3838516017540878</v>
      </c>
      <c r="H73" s="54">
        <f t="shared" si="14"/>
        <v>0.26443214353884326</v>
      </c>
      <c r="K73" s="50"/>
    </row>
    <row r="74" spans="1:11">
      <c r="A74" s="136" t="s">
        <v>70</v>
      </c>
      <c r="B74" s="175" t="s">
        <v>71</v>
      </c>
      <c r="C74" s="40">
        <f>C75+C76</f>
        <v>1001.09</v>
      </c>
      <c r="D74" s="40">
        <f>D75+D76</f>
        <v>1739</v>
      </c>
      <c r="E74" s="40">
        <f>E75+E76</f>
        <v>5239</v>
      </c>
      <c r="F74" s="40">
        <f>F75+F76</f>
        <v>1385.36</v>
      </c>
      <c r="G74" s="55">
        <f>F74/C74</f>
        <v>1.3838516017540878</v>
      </c>
      <c r="H74" s="57">
        <f t="shared" si="14"/>
        <v>0.26443214353884326</v>
      </c>
      <c r="K74" s="50"/>
    </row>
    <row r="75" spans="1:11">
      <c r="A75" s="136">
        <v>3431</v>
      </c>
      <c r="B75" s="96" t="s">
        <v>198</v>
      </c>
      <c r="C75" s="40">
        <v>1001.09</v>
      </c>
      <c r="D75" s="40">
        <v>1593</v>
      </c>
      <c r="E75" s="40">
        <v>2593</v>
      </c>
      <c r="F75" s="40">
        <v>1385.36</v>
      </c>
      <c r="G75" s="55">
        <f>F75/C75</f>
        <v>1.3838516017540878</v>
      </c>
      <c r="H75" s="57">
        <f t="shared" ref="H75:H76" si="34">F75/E75</f>
        <v>0.53426918627072884</v>
      </c>
      <c r="K75" s="50"/>
    </row>
    <row r="76" spans="1:11">
      <c r="A76" s="136">
        <v>3433</v>
      </c>
      <c r="B76" s="96" t="s">
        <v>199</v>
      </c>
      <c r="C76" s="40">
        <v>0</v>
      </c>
      <c r="D76" s="40">
        <v>146</v>
      </c>
      <c r="E76" s="40">
        <v>2646</v>
      </c>
      <c r="F76" s="40">
        <v>0</v>
      </c>
      <c r="G76" s="55">
        <v>0</v>
      </c>
      <c r="H76" s="57">
        <f t="shared" si="34"/>
        <v>0</v>
      </c>
      <c r="K76" s="50"/>
    </row>
    <row r="77" spans="1:11">
      <c r="A77" s="140">
        <v>36</v>
      </c>
      <c r="B77" s="176" t="s">
        <v>118</v>
      </c>
      <c r="C77" s="153">
        <f>C78</f>
        <v>0</v>
      </c>
      <c r="D77" s="153">
        <f t="shared" ref="D77:F78" si="35">D78</f>
        <v>531</v>
      </c>
      <c r="E77" s="153">
        <f t="shared" si="35"/>
        <v>531</v>
      </c>
      <c r="F77" s="153">
        <f t="shared" si="35"/>
        <v>0</v>
      </c>
      <c r="G77" s="71">
        <v>0</v>
      </c>
      <c r="H77" s="72">
        <f t="shared" si="14"/>
        <v>0</v>
      </c>
      <c r="K77" s="50"/>
    </row>
    <row r="78" spans="1:11">
      <c r="A78" s="136">
        <v>366</v>
      </c>
      <c r="B78" s="175" t="s">
        <v>119</v>
      </c>
      <c r="C78" s="40">
        <f t="shared" ref="C78" si="36">C79</f>
        <v>0</v>
      </c>
      <c r="D78" s="40">
        <f t="shared" si="35"/>
        <v>531</v>
      </c>
      <c r="E78" s="40">
        <f t="shared" si="35"/>
        <v>531</v>
      </c>
      <c r="F78" s="40">
        <f>F79</f>
        <v>0</v>
      </c>
      <c r="G78" s="55">
        <v>0</v>
      </c>
      <c r="H78" s="57">
        <f t="shared" si="14"/>
        <v>0</v>
      </c>
      <c r="K78" s="50"/>
    </row>
    <row r="79" spans="1:11">
      <c r="A79" s="136">
        <v>3661</v>
      </c>
      <c r="B79" s="96" t="s">
        <v>218</v>
      </c>
      <c r="C79" s="40">
        <v>0</v>
      </c>
      <c r="D79" s="40">
        <v>531</v>
      </c>
      <c r="E79" s="40">
        <v>531</v>
      </c>
      <c r="F79" s="40">
        <v>0</v>
      </c>
      <c r="G79" s="55">
        <v>0</v>
      </c>
      <c r="H79" s="57">
        <f t="shared" ref="H79" si="37">F79/E79</f>
        <v>0</v>
      </c>
      <c r="K79" s="50"/>
    </row>
    <row r="80" spans="1:11" ht="22.5">
      <c r="A80" s="137" t="s">
        <v>72</v>
      </c>
      <c r="B80" s="176" t="s">
        <v>73</v>
      </c>
      <c r="C80" s="38">
        <f t="shared" ref="C80:F80" si="38">C81</f>
        <v>759.7</v>
      </c>
      <c r="D80" s="38">
        <f t="shared" si="38"/>
        <v>33845</v>
      </c>
      <c r="E80" s="38">
        <f t="shared" si="38"/>
        <v>37345</v>
      </c>
      <c r="F80" s="38">
        <f t="shared" si="38"/>
        <v>2037.93</v>
      </c>
      <c r="G80" s="52">
        <f t="shared" si="13"/>
        <v>2.6825457417401606</v>
      </c>
      <c r="H80" s="54">
        <f t="shared" si="14"/>
        <v>5.4570357477573973E-2</v>
      </c>
      <c r="K80" s="50"/>
    </row>
    <row r="81" spans="1:11">
      <c r="A81" s="136" t="s">
        <v>74</v>
      </c>
      <c r="B81" s="175" t="s">
        <v>75</v>
      </c>
      <c r="C81" s="40">
        <f t="shared" ref="C81:E81" si="39">C82+C83</f>
        <v>759.7</v>
      </c>
      <c r="D81" s="40">
        <f t="shared" si="39"/>
        <v>33845</v>
      </c>
      <c r="E81" s="40">
        <f t="shared" si="39"/>
        <v>37345</v>
      </c>
      <c r="F81" s="40">
        <f>F82+F83</f>
        <v>2037.93</v>
      </c>
      <c r="G81" s="55">
        <f t="shared" si="13"/>
        <v>2.6825457417401606</v>
      </c>
      <c r="H81" s="57">
        <f t="shared" si="14"/>
        <v>5.4570357477573973E-2</v>
      </c>
    </row>
    <row r="82" spans="1:11">
      <c r="A82" s="136">
        <v>3721</v>
      </c>
      <c r="B82" s="96" t="s">
        <v>178</v>
      </c>
      <c r="C82" s="40">
        <v>293.32</v>
      </c>
      <c r="D82" s="40">
        <v>664</v>
      </c>
      <c r="E82" s="40">
        <v>2164</v>
      </c>
      <c r="F82" s="40">
        <v>765.44</v>
      </c>
      <c r="G82" s="55">
        <f t="shared" ref="G82" si="40">F82/C82</f>
        <v>2.6095731624164737</v>
      </c>
      <c r="H82" s="57">
        <f t="shared" ref="H82" si="41">F82/E82</f>
        <v>0.35371534195933457</v>
      </c>
    </row>
    <row r="83" spans="1:11">
      <c r="A83" s="136">
        <v>3722</v>
      </c>
      <c r="B83" s="96" t="s">
        <v>201</v>
      </c>
      <c r="C83" s="40">
        <v>466.38</v>
      </c>
      <c r="D83" s="40">
        <v>33181</v>
      </c>
      <c r="E83" s="40">
        <v>35181</v>
      </c>
      <c r="F83" s="40">
        <v>1272.49</v>
      </c>
      <c r="G83" s="55">
        <f t="shared" ref="G83" si="42">F83/C83</f>
        <v>2.7284403276298299</v>
      </c>
      <c r="H83" s="57">
        <f t="shared" ref="H83" si="43">F83/E83</f>
        <v>3.6169807566584236E-2</v>
      </c>
    </row>
    <row r="84" spans="1:11">
      <c r="A84" s="139" t="s">
        <v>11</v>
      </c>
      <c r="B84" s="177" t="s">
        <v>12</v>
      </c>
      <c r="C84" s="36">
        <f>C85</f>
        <v>5353.65</v>
      </c>
      <c r="D84" s="36">
        <f t="shared" ref="D84:F84" si="44">D85</f>
        <v>49639</v>
      </c>
      <c r="E84" s="36">
        <f t="shared" si="44"/>
        <v>65755</v>
      </c>
      <c r="F84" s="36">
        <f t="shared" si="44"/>
        <v>9075.39</v>
      </c>
      <c r="G84" s="51">
        <f>F84/C84</f>
        <v>1.6951780560925724</v>
      </c>
      <c r="H84" s="51">
        <f>F84/E84</f>
        <v>0.13801824956277089</v>
      </c>
      <c r="K84" s="50"/>
    </row>
    <row r="85" spans="1:11">
      <c r="A85" s="137">
        <v>42</v>
      </c>
      <c r="B85" s="176" t="s">
        <v>78</v>
      </c>
      <c r="C85" s="38">
        <f t="shared" ref="C85" si="45">C86+C92</f>
        <v>5353.65</v>
      </c>
      <c r="D85" s="38">
        <f>D86+D92</f>
        <v>49639</v>
      </c>
      <c r="E85" s="38">
        <f t="shared" ref="E85:F85" si="46">E86+E92</f>
        <v>65755</v>
      </c>
      <c r="F85" s="38">
        <f t="shared" si="46"/>
        <v>9075.39</v>
      </c>
      <c r="G85" s="52">
        <f t="shared" ref="G85" si="47">F85/C85</f>
        <v>1.6951780560925724</v>
      </c>
      <c r="H85" s="52">
        <f>F85/E85</f>
        <v>0.13801824956277089</v>
      </c>
    </row>
    <row r="86" spans="1:11">
      <c r="A86" s="136" t="s">
        <v>79</v>
      </c>
      <c r="B86" s="175" t="s">
        <v>80</v>
      </c>
      <c r="C86" s="40">
        <f>SUM(C87:C91)</f>
        <v>2140.58</v>
      </c>
      <c r="D86" s="40">
        <f>SUM(D87:D91)</f>
        <v>10486</v>
      </c>
      <c r="E86" s="40">
        <f>SUM(E87:E91)</f>
        <v>26602</v>
      </c>
      <c r="F86" s="40">
        <f>SUM(F87:F91)</f>
        <v>6189.5499999999993</v>
      </c>
      <c r="G86" s="55">
        <f>F86/C86</f>
        <v>2.8915293985742179</v>
      </c>
      <c r="H86" s="55">
        <f t="shared" ref="H86" si="48">F86/E86</f>
        <v>0.2326723554619953</v>
      </c>
    </row>
    <row r="87" spans="1:11">
      <c r="A87" s="136">
        <v>4221</v>
      </c>
      <c r="B87" s="96" t="s">
        <v>210</v>
      </c>
      <c r="C87" s="40">
        <v>1589.48</v>
      </c>
      <c r="D87" s="40">
        <v>6636</v>
      </c>
      <c r="E87" s="40">
        <v>9636</v>
      </c>
      <c r="F87" s="40">
        <v>541.24</v>
      </c>
      <c r="G87" s="55">
        <f t="shared" ref="G87:G93" si="49">F87/C87</f>
        <v>0.34051387875279965</v>
      </c>
      <c r="H87" s="55">
        <f t="shared" ref="H87:H93" si="50">F87/E87</f>
        <v>5.6168534661685345E-2</v>
      </c>
    </row>
    <row r="88" spans="1:11">
      <c r="A88" s="136">
        <v>4222</v>
      </c>
      <c r="B88" s="96" t="s">
        <v>219</v>
      </c>
      <c r="C88" s="40">
        <v>0</v>
      </c>
      <c r="D88" s="40">
        <v>398</v>
      </c>
      <c r="E88" s="40">
        <v>398</v>
      </c>
      <c r="F88" s="40">
        <v>0</v>
      </c>
      <c r="G88" s="55">
        <v>0</v>
      </c>
      <c r="H88" s="55">
        <f t="shared" ref="H88" si="51">F88/E88</f>
        <v>0</v>
      </c>
    </row>
    <row r="89" spans="1:11">
      <c r="A89" s="136">
        <v>4223</v>
      </c>
      <c r="B89" s="96" t="s">
        <v>217</v>
      </c>
      <c r="C89" s="40">
        <v>0</v>
      </c>
      <c r="D89" s="40">
        <v>0</v>
      </c>
      <c r="E89" s="40">
        <v>8116</v>
      </c>
      <c r="F89" s="40">
        <v>2586.71</v>
      </c>
      <c r="G89" s="55">
        <v>0</v>
      </c>
      <c r="H89" s="55">
        <f t="shared" si="50"/>
        <v>0.3187173484475111</v>
      </c>
    </row>
    <row r="90" spans="1:11">
      <c r="A90" s="136">
        <v>4226</v>
      </c>
      <c r="B90" s="96" t="s">
        <v>211</v>
      </c>
      <c r="C90" s="40">
        <v>0</v>
      </c>
      <c r="D90" s="40">
        <v>398</v>
      </c>
      <c r="E90" s="40">
        <v>398</v>
      </c>
      <c r="F90" s="40">
        <v>0</v>
      </c>
      <c r="G90" s="55">
        <v>0</v>
      </c>
      <c r="H90" s="55">
        <f t="shared" si="50"/>
        <v>0</v>
      </c>
    </row>
    <row r="91" spans="1:11">
      <c r="A91" s="136">
        <v>4227</v>
      </c>
      <c r="B91" s="96" t="s">
        <v>212</v>
      </c>
      <c r="C91" s="40">
        <v>551.1</v>
      </c>
      <c r="D91" s="40">
        <v>3054</v>
      </c>
      <c r="E91" s="40">
        <v>8054</v>
      </c>
      <c r="F91" s="40">
        <v>3061.6</v>
      </c>
      <c r="G91" s="55">
        <f t="shared" si="49"/>
        <v>5.5554345853747051</v>
      </c>
      <c r="H91" s="55">
        <f t="shared" si="50"/>
        <v>0.38013409485969701</v>
      </c>
    </row>
    <row r="92" spans="1:11">
      <c r="A92" s="136" t="s">
        <v>81</v>
      </c>
      <c r="B92" s="175" t="s">
        <v>82</v>
      </c>
      <c r="C92" s="40">
        <f t="shared" ref="C92:E92" si="52">C93</f>
        <v>3213.07</v>
      </c>
      <c r="D92" s="40">
        <f t="shared" si="52"/>
        <v>39153</v>
      </c>
      <c r="E92" s="40">
        <f t="shared" si="52"/>
        <v>39153</v>
      </c>
      <c r="F92" s="40">
        <f>F93</f>
        <v>2885.84</v>
      </c>
      <c r="G92" s="55">
        <f t="shared" si="49"/>
        <v>0.89815659167089423</v>
      </c>
      <c r="H92" s="55">
        <f t="shared" si="50"/>
        <v>7.370674022424846E-2</v>
      </c>
    </row>
    <row r="93" spans="1:11">
      <c r="A93" s="136">
        <v>4241</v>
      </c>
      <c r="B93" s="96" t="s">
        <v>213</v>
      </c>
      <c r="C93" s="40">
        <v>3213.07</v>
      </c>
      <c r="D93" s="40">
        <v>39153</v>
      </c>
      <c r="E93" s="40">
        <v>39153</v>
      </c>
      <c r="F93" s="40">
        <v>2885.84</v>
      </c>
      <c r="G93" s="55">
        <f t="shared" si="49"/>
        <v>0.89815659167089423</v>
      </c>
      <c r="H93" s="55">
        <f t="shared" si="50"/>
        <v>7.370674022424846E-2</v>
      </c>
    </row>
    <row r="94" spans="1:11">
      <c r="A94" s="145" t="s">
        <v>83</v>
      </c>
      <c r="B94" s="178"/>
      <c r="C94" s="154"/>
      <c r="D94" s="154"/>
      <c r="E94" s="154"/>
      <c r="F94" s="154"/>
      <c r="G94" s="56"/>
      <c r="H94" s="56"/>
    </row>
    <row r="95" spans="1:11">
      <c r="A95" s="139">
        <v>8</v>
      </c>
      <c r="B95" s="179" t="s">
        <v>16</v>
      </c>
      <c r="C95" s="36">
        <v>0</v>
      </c>
      <c r="D95" s="36">
        <v>0</v>
      </c>
      <c r="E95" s="36">
        <v>0</v>
      </c>
      <c r="F95" s="36">
        <v>0</v>
      </c>
      <c r="G95" s="51">
        <v>0</v>
      </c>
      <c r="H95" s="51">
        <v>0</v>
      </c>
    </row>
    <row r="96" spans="1:11">
      <c r="A96" s="139">
        <v>5</v>
      </c>
      <c r="B96" s="179" t="s">
        <v>18</v>
      </c>
      <c r="C96" s="36">
        <v>0</v>
      </c>
      <c r="D96" s="36">
        <v>0</v>
      </c>
      <c r="E96" s="36">
        <v>0</v>
      </c>
      <c r="F96" s="36">
        <v>0</v>
      </c>
      <c r="G96" s="51">
        <v>0</v>
      </c>
      <c r="H96" s="51">
        <v>0</v>
      </c>
    </row>
    <row r="100" spans="1:10" ht="15.75">
      <c r="A100" s="182" t="s">
        <v>84</v>
      </c>
      <c r="B100" s="182"/>
      <c r="C100" s="182"/>
      <c r="D100" s="182"/>
      <c r="E100" s="182"/>
      <c r="F100" s="182"/>
      <c r="G100" s="182"/>
      <c r="H100" s="182"/>
    </row>
    <row r="101" spans="1:10" ht="29.25" customHeight="1">
      <c r="A101" s="193" t="s">
        <v>126</v>
      </c>
      <c r="B101" s="193"/>
      <c r="C101" s="193"/>
      <c r="D101" s="193"/>
      <c r="E101" s="193"/>
      <c r="F101" s="193"/>
      <c r="G101" s="193"/>
      <c r="H101" s="193"/>
    </row>
    <row r="103" spans="1:10" ht="25.5" customHeight="1">
      <c r="A103" s="189" t="s">
        <v>96</v>
      </c>
      <c r="B103" s="190"/>
      <c r="C103" s="33" t="s">
        <v>117</v>
      </c>
      <c r="D103" s="33" t="s">
        <v>121</v>
      </c>
      <c r="E103" s="33" t="s">
        <v>122</v>
      </c>
      <c r="F103" s="33" t="s">
        <v>123</v>
      </c>
      <c r="G103" s="58" t="s">
        <v>90</v>
      </c>
      <c r="H103" s="58" t="s">
        <v>89</v>
      </c>
    </row>
    <row r="104" spans="1:10">
      <c r="A104" s="143"/>
      <c r="B104" s="59">
        <v>1</v>
      </c>
      <c r="C104" s="75">
        <v>2</v>
      </c>
      <c r="D104" s="61">
        <v>3</v>
      </c>
      <c r="E104" s="61">
        <v>4</v>
      </c>
      <c r="F104" s="61">
        <v>5</v>
      </c>
      <c r="G104" s="61">
        <v>6</v>
      </c>
      <c r="H104" s="75">
        <v>7</v>
      </c>
    </row>
    <row r="105" spans="1:10">
      <c r="A105" s="146" t="s">
        <v>97</v>
      </c>
      <c r="B105" s="63"/>
      <c r="C105" s="156">
        <f>C106+C108+C110+C113+C116+C118</f>
        <v>1218500.97</v>
      </c>
      <c r="D105" s="156">
        <f>D106+D108+D110+D113+D116+D118</f>
        <v>2998559</v>
      </c>
      <c r="E105" s="156">
        <f t="shared" ref="E105:F105" si="53">E106+E108+E110+E113+E116+E118</f>
        <v>3306915</v>
      </c>
      <c r="F105" s="156">
        <f t="shared" si="53"/>
        <v>1514925.71</v>
      </c>
      <c r="G105" s="64">
        <f t="shared" ref="G105:G117" si="54">F105/C105</f>
        <v>1.2432700074091858</v>
      </c>
      <c r="H105" s="64">
        <f>F105/E105</f>
        <v>0.45810845153262181</v>
      </c>
      <c r="I105" s="50"/>
      <c r="J105" s="50"/>
    </row>
    <row r="106" spans="1:10">
      <c r="A106" s="147" t="s">
        <v>98</v>
      </c>
      <c r="B106" s="78"/>
      <c r="C106" s="157">
        <f>C107</f>
        <v>167892.1</v>
      </c>
      <c r="D106" s="157">
        <f>D107</f>
        <v>538475</v>
      </c>
      <c r="E106" s="157">
        <f t="shared" ref="E106:F106" si="55">E107</f>
        <v>512803</v>
      </c>
      <c r="F106" s="157">
        <f t="shared" si="55"/>
        <v>180239.72</v>
      </c>
      <c r="G106" s="65">
        <f t="shared" si="54"/>
        <v>1.0735449732298303</v>
      </c>
      <c r="H106" s="65">
        <f>F106/E106</f>
        <v>0.35147945702345734</v>
      </c>
    </row>
    <row r="107" spans="1:10">
      <c r="A107" s="148" t="s">
        <v>99</v>
      </c>
      <c r="B107" s="79"/>
      <c r="C107" s="135">
        <v>167892.1</v>
      </c>
      <c r="D107" s="135">
        <v>538475</v>
      </c>
      <c r="E107" s="135">
        <f>511775+1028</f>
        <v>512803</v>
      </c>
      <c r="F107" s="135">
        <v>180239.72</v>
      </c>
      <c r="G107" s="66">
        <f t="shared" si="54"/>
        <v>1.0735449732298303</v>
      </c>
      <c r="H107" s="66">
        <f>F106/E106</f>
        <v>0.35147945702345734</v>
      </c>
    </row>
    <row r="108" spans="1:10">
      <c r="A108" s="147" t="s">
        <v>100</v>
      </c>
      <c r="B108" s="78"/>
      <c r="C108" s="157">
        <f>C109</f>
        <v>2100.12</v>
      </c>
      <c r="D108" s="157">
        <f>D109</f>
        <v>4513</v>
      </c>
      <c r="E108" s="157">
        <f t="shared" ref="E108:F108" si="56">E109</f>
        <v>4213</v>
      </c>
      <c r="F108" s="157">
        <f t="shared" si="56"/>
        <v>2689.87</v>
      </c>
      <c r="G108" s="65">
        <f t="shared" si="54"/>
        <v>1.2808172866312402</v>
      </c>
      <c r="H108" s="65">
        <f t="shared" ref="H108:H119" si="57">F108/E108</f>
        <v>0.63846902444813669</v>
      </c>
    </row>
    <row r="109" spans="1:10">
      <c r="A109" s="148" t="s">
        <v>101</v>
      </c>
      <c r="B109" s="79"/>
      <c r="C109" s="135">
        <v>2100.12</v>
      </c>
      <c r="D109" s="135">
        <v>4513</v>
      </c>
      <c r="E109" s="135">
        <v>4213</v>
      </c>
      <c r="F109" s="135">
        <v>2689.87</v>
      </c>
      <c r="G109" s="66">
        <f t="shared" si="54"/>
        <v>1.2808172866312402</v>
      </c>
      <c r="H109" s="66">
        <f t="shared" si="57"/>
        <v>0.63846902444813669</v>
      </c>
    </row>
    <row r="110" spans="1:10">
      <c r="A110" s="147" t="s">
        <v>102</v>
      </c>
      <c r="B110" s="78"/>
      <c r="C110" s="157">
        <f>C111+C112</f>
        <v>110436.85</v>
      </c>
      <c r="D110" s="157">
        <f>D111+D112</f>
        <v>245538</v>
      </c>
      <c r="E110" s="157">
        <f t="shared" ref="E110:F110" si="58">E111+E112</f>
        <v>241973</v>
      </c>
      <c r="F110" s="157">
        <f t="shared" si="58"/>
        <v>134350.58000000002</v>
      </c>
      <c r="G110" s="65">
        <f t="shared" si="54"/>
        <v>1.2165375959202025</v>
      </c>
      <c r="H110" s="65">
        <f t="shared" si="57"/>
        <v>0.55522963305823381</v>
      </c>
    </row>
    <row r="111" spans="1:10">
      <c r="A111" s="148" t="s">
        <v>103</v>
      </c>
      <c r="B111" s="79"/>
      <c r="C111" s="135">
        <v>44004.77</v>
      </c>
      <c r="D111" s="135">
        <v>119451</v>
      </c>
      <c r="E111" s="135">
        <f>119451+15435</f>
        <v>134886</v>
      </c>
      <c r="F111" s="135">
        <v>66232.84</v>
      </c>
      <c r="G111" s="66">
        <f t="shared" si="54"/>
        <v>1.5051286485533273</v>
      </c>
      <c r="H111" s="66">
        <f t="shared" si="57"/>
        <v>0.49102827572913421</v>
      </c>
    </row>
    <row r="112" spans="1:10">
      <c r="A112" s="148" t="s">
        <v>104</v>
      </c>
      <c r="B112" s="79"/>
      <c r="C112" s="135">
        <v>66432.08</v>
      </c>
      <c r="D112" s="135">
        <v>126087</v>
      </c>
      <c r="E112" s="135">
        <v>107087</v>
      </c>
      <c r="F112" s="135">
        <v>68117.740000000005</v>
      </c>
      <c r="G112" s="66">
        <f t="shared" si="54"/>
        <v>1.0253741866881183</v>
      </c>
      <c r="H112" s="66">
        <f t="shared" si="57"/>
        <v>0.63609719200276416</v>
      </c>
    </row>
    <row r="113" spans="1:10">
      <c r="A113" s="147" t="s">
        <v>105</v>
      </c>
      <c r="B113" s="78"/>
      <c r="C113" s="157">
        <f>C114+C115</f>
        <v>935782.02</v>
      </c>
      <c r="D113" s="157">
        <f>D114+D115</f>
        <v>2205387</v>
      </c>
      <c r="E113" s="157">
        <f>E114+E115</f>
        <v>2541289</v>
      </c>
      <c r="F113" s="157">
        <f t="shared" ref="F113" si="59">F114+F115</f>
        <v>1190169.73</v>
      </c>
      <c r="G113" s="65">
        <f t="shared" si="54"/>
        <v>1.2718450499829008</v>
      </c>
      <c r="H113" s="65">
        <f t="shared" si="57"/>
        <v>0.46833309001849061</v>
      </c>
      <c r="I113" s="50"/>
    </row>
    <row r="114" spans="1:10">
      <c r="A114" s="148" t="s">
        <v>106</v>
      </c>
      <c r="B114" s="79"/>
      <c r="C114" s="135">
        <v>4202.2700000000004</v>
      </c>
      <c r="D114" s="135">
        <v>7963</v>
      </c>
      <c r="E114" s="135">
        <v>12963</v>
      </c>
      <c r="F114" s="135">
        <v>17421.45</v>
      </c>
      <c r="G114" s="66">
        <f t="shared" si="54"/>
        <v>4.1457236208049455</v>
      </c>
      <c r="H114" s="66">
        <f t="shared" si="57"/>
        <v>1.3439365887526036</v>
      </c>
    </row>
    <row r="115" spans="1:10">
      <c r="A115" s="148" t="s">
        <v>107</v>
      </c>
      <c r="B115" s="79"/>
      <c r="C115" s="135">
        <v>931579.75</v>
      </c>
      <c r="D115" s="135">
        <v>2197424</v>
      </c>
      <c r="E115" s="135">
        <v>2528326</v>
      </c>
      <c r="F115" s="135">
        <v>1172748.28</v>
      </c>
      <c r="G115" s="66">
        <f t="shared" si="54"/>
        <v>1.2588812498339514</v>
      </c>
      <c r="H115" s="66">
        <f t="shared" si="57"/>
        <v>0.46384377647502734</v>
      </c>
    </row>
    <row r="116" spans="1:10">
      <c r="A116" s="147" t="s">
        <v>108</v>
      </c>
      <c r="B116" s="78"/>
      <c r="C116" s="157">
        <f>C117</f>
        <v>2289.88</v>
      </c>
      <c r="D116" s="157">
        <f>D117</f>
        <v>4513</v>
      </c>
      <c r="E116" s="157">
        <f t="shared" ref="E116:F116" si="60">E117</f>
        <v>6504</v>
      </c>
      <c r="F116" s="157">
        <f t="shared" si="60"/>
        <v>7475.81</v>
      </c>
      <c r="G116" s="65">
        <f t="shared" si="54"/>
        <v>3.2647169283979949</v>
      </c>
      <c r="H116" s="65">
        <f t="shared" si="57"/>
        <v>1.1494172816728168</v>
      </c>
    </row>
    <row r="117" spans="1:10">
      <c r="A117" s="148" t="s">
        <v>109</v>
      </c>
      <c r="B117" s="79"/>
      <c r="C117" s="135">
        <v>2289.88</v>
      </c>
      <c r="D117" s="135">
        <v>4513</v>
      </c>
      <c r="E117" s="135">
        <v>6504</v>
      </c>
      <c r="F117" s="135">
        <v>7475.81</v>
      </c>
      <c r="G117" s="66">
        <f t="shared" si="54"/>
        <v>3.2647169283979949</v>
      </c>
      <c r="H117" s="66">
        <f t="shared" si="57"/>
        <v>1.1494172816728168</v>
      </c>
    </row>
    <row r="118" spans="1:10">
      <c r="A118" s="147" t="s">
        <v>110</v>
      </c>
      <c r="B118" s="78"/>
      <c r="C118" s="157">
        <f>C119</f>
        <v>0</v>
      </c>
      <c r="D118" s="157">
        <f>D119</f>
        <v>133</v>
      </c>
      <c r="E118" s="157">
        <f t="shared" ref="E118:F118" si="61">E119</f>
        <v>133</v>
      </c>
      <c r="F118" s="157">
        <f t="shared" si="61"/>
        <v>0</v>
      </c>
      <c r="G118" s="65">
        <v>0</v>
      </c>
      <c r="H118" s="65">
        <f t="shared" si="57"/>
        <v>0</v>
      </c>
    </row>
    <row r="119" spans="1:10">
      <c r="A119" s="148" t="s">
        <v>111</v>
      </c>
      <c r="B119" s="79"/>
      <c r="C119" s="132">
        <v>0</v>
      </c>
      <c r="D119" s="135">
        <v>133</v>
      </c>
      <c r="E119" s="135">
        <v>133</v>
      </c>
      <c r="F119" s="135">
        <v>0</v>
      </c>
      <c r="G119" s="66">
        <v>0</v>
      </c>
      <c r="H119" s="66">
        <f t="shared" si="57"/>
        <v>0</v>
      </c>
    </row>
    <row r="120" spans="1:10">
      <c r="B120" s="79"/>
      <c r="C120" s="79"/>
      <c r="D120" s="50"/>
      <c r="E120" s="50"/>
      <c r="F120" s="50"/>
      <c r="G120" s="66"/>
    </row>
    <row r="121" spans="1:10">
      <c r="A121" s="149" t="s">
        <v>112</v>
      </c>
      <c r="B121" s="80"/>
      <c r="C121" s="158">
        <f>C122+C124+C126+C129+C132+C135</f>
        <v>1176785.22</v>
      </c>
      <c r="D121" s="158">
        <f>D122+D124+D126+D129+D132+D135</f>
        <v>3001810</v>
      </c>
      <c r="E121" s="158">
        <f>E122+E124+E126+E129+E132+E135</f>
        <v>3317760</v>
      </c>
      <c r="F121" s="158">
        <f>F122+F124+F126+F129+F132+F135</f>
        <v>1441809.7</v>
      </c>
      <c r="G121" s="67">
        <f t="shared" ref="G121:G134" si="62">F121/C121</f>
        <v>1.2252105783585554</v>
      </c>
      <c r="H121" s="67">
        <f t="shared" ref="H121:H136" si="63">F121/E121</f>
        <v>0.43457323615933641</v>
      </c>
      <c r="I121" s="50"/>
      <c r="J121" s="50"/>
    </row>
    <row r="122" spans="1:10">
      <c r="A122" s="147" t="s">
        <v>98</v>
      </c>
      <c r="B122" s="78"/>
      <c r="C122" s="157">
        <f>C123</f>
        <v>109234.95</v>
      </c>
      <c r="D122" s="157">
        <f>D123</f>
        <v>472114</v>
      </c>
      <c r="E122" s="157">
        <f t="shared" ref="E122:F122" si="64">E123</f>
        <v>455414</v>
      </c>
      <c r="F122" s="157">
        <f t="shared" si="64"/>
        <v>123383.23</v>
      </c>
      <c r="G122" s="65">
        <f t="shared" si="62"/>
        <v>1.1295215496505469</v>
      </c>
      <c r="H122" s="65">
        <f t="shared" si="63"/>
        <v>0.27092542170420758</v>
      </c>
    </row>
    <row r="123" spans="1:10">
      <c r="A123" s="148" t="s">
        <v>99</v>
      </c>
      <c r="B123" s="79"/>
      <c r="C123" s="135">
        <v>109234.95</v>
      </c>
      <c r="D123" s="135">
        <v>472114</v>
      </c>
      <c r="E123" s="135">
        <v>455414</v>
      </c>
      <c r="F123" s="135">
        <v>123383.23</v>
      </c>
      <c r="G123" s="66">
        <f t="shared" si="62"/>
        <v>1.1295215496505469</v>
      </c>
      <c r="H123" s="66">
        <f t="shared" si="63"/>
        <v>0.27092542170420758</v>
      </c>
    </row>
    <row r="124" spans="1:10">
      <c r="A124" s="147" t="s">
        <v>100</v>
      </c>
      <c r="B124" s="78"/>
      <c r="C124" s="157">
        <f>C125</f>
        <v>2027.04</v>
      </c>
      <c r="D124" s="157">
        <f>D125</f>
        <v>5309</v>
      </c>
      <c r="E124" s="157">
        <f t="shared" ref="E124:F124" si="65">E125</f>
        <v>9887</v>
      </c>
      <c r="F124" s="157">
        <f t="shared" si="65"/>
        <v>1655.58</v>
      </c>
      <c r="G124" s="65">
        <f t="shared" si="62"/>
        <v>0.81674757281553401</v>
      </c>
      <c r="H124" s="65">
        <f t="shared" si="63"/>
        <v>0.16745018711439263</v>
      </c>
    </row>
    <row r="125" spans="1:10">
      <c r="A125" s="148" t="s">
        <v>101</v>
      </c>
      <c r="B125" s="79"/>
      <c r="C125" s="135">
        <v>2027.04</v>
      </c>
      <c r="D125" s="135">
        <v>5309</v>
      </c>
      <c r="E125" s="135">
        <v>9887</v>
      </c>
      <c r="F125" s="135">
        <v>1655.58</v>
      </c>
      <c r="G125" s="66">
        <f t="shared" si="62"/>
        <v>0.81674757281553401</v>
      </c>
      <c r="H125" s="66">
        <f t="shared" si="63"/>
        <v>0.16745018711439263</v>
      </c>
    </row>
    <row r="126" spans="1:10">
      <c r="A126" s="147" t="s">
        <v>102</v>
      </c>
      <c r="B126" s="78"/>
      <c r="C126" s="157">
        <f>C127+C128</f>
        <v>85780.81</v>
      </c>
      <c r="D126" s="157">
        <f>D127+D128</f>
        <v>246599</v>
      </c>
      <c r="E126" s="157">
        <f t="shared" ref="E126:F126" si="66">E127+E128</f>
        <v>247814</v>
      </c>
      <c r="F126" s="157">
        <f t="shared" si="66"/>
        <v>76376.98000000001</v>
      </c>
      <c r="G126" s="65">
        <f t="shared" si="62"/>
        <v>0.89037373277309939</v>
      </c>
      <c r="H126" s="65">
        <f t="shared" si="63"/>
        <v>0.30820284568264911</v>
      </c>
    </row>
    <row r="127" spans="1:10">
      <c r="A127" s="148" t="s">
        <v>103</v>
      </c>
      <c r="B127" s="79"/>
      <c r="C127" s="135">
        <v>46486.9</v>
      </c>
      <c r="D127" s="135">
        <v>119451</v>
      </c>
      <c r="E127" s="135">
        <v>119451</v>
      </c>
      <c r="F127" s="135">
        <v>59786.26</v>
      </c>
      <c r="G127" s="66">
        <f t="shared" si="62"/>
        <v>1.2860883388653577</v>
      </c>
      <c r="H127" s="66">
        <f t="shared" si="63"/>
        <v>0.5005086604549146</v>
      </c>
    </row>
    <row r="128" spans="1:10">
      <c r="A128" s="148" t="s">
        <v>104</v>
      </c>
      <c r="B128" s="79"/>
      <c r="C128" s="135">
        <v>39293.910000000003</v>
      </c>
      <c r="D128" s="135">
        <v>127148</v>
      </c>
      <c r="E128" s="135">
        <v>128363</v>
      </c>
      <c r="F128" s="135">
        <v>16590.72</v>
      </c>
      <c r="G128" s="66">
        <f t="shared" si="62"/>
        <v>0.42222115335429838</v>
      </c>
      <c r="H128" s="66">
        <f t="shared" si="63"/>
        <v>0.12924845944703692</v>
      </c>
    </row>
    <row r="129" spans="1:8">
      <c r="A129" s="147" t="s">
        <v>105</v>
      </c>
      <c r="B129" s="78"/>
      <c r="C129" s="157">
        <f>C130+C131</f>
        <v>978081.30999999994</v>
      </c>
      <c r="D129" s="157">
        <f>D130+D131</f>
        <v>2273076</v>
      </c>
      <c r="E129" s="157">
        <f t="shared" ref="E129:F129" si="67">E130+E131</f>
        <v>2597231</v>
      </c>
      <c r="F129" s="157">
        <f t="shared" si="67"/>
        <v>1234684.67</v>
      </c>
      <c r="G129" s="65">
        <f t="shared" si="62"/>
        <v>1.2623538118727573</v>
      </c>
      <c r="H129" s="65">
        <f t="shared" si="63"/>
        <v>0.47538500426030644</v>
      </c>
    </row>
    <row r="130" spans="1:8">
      <c r="A130" s="148" t="s">
        <v>106</v>
      </c>
      <c r="B130" s="79"/>
      <c r="C130" s="135">
        <v>49905.83</v>
      </c>
      <c r="D130" s="135">
        <v>74324</v>
      </c>
      <c r="E130" s="135">
        <v>69324</v>
      </c>
      <c r="F130" s="135">
        <v>64261.01</v>
      </c>
      <c r="G130" s="66">
        <f t="shared" si="62"/>
        <v>1.2876453512545529</v>
      </c>
      <c r="H130" s="66">
        <f t="shared" si="63"/>
        <v>0.92696627430615663</v>
      </c>
    </row>
    <row r="131" spans="1:8">
      <c r="A131" s="148" t="s">
        <v>107</v>
      </c>
      <c r="B131" s="79"/>
      <c r="C131" s="135">
        <v>928175.48</v>
      </c>
      <c r="D131" s="135">
        <v>2198752</v>
      </c>
      <c r="E131" s="135">
        <v>2527907</v>
      </c>
      <c r="F131" s="135">
        <v>1170423.6599999999</v>
      </c>
      <c r="G131" s="66">
        <f t="shared" si="62"/>
        <v>1.2609939448087983</v>
      </c>
      <c r="H131" s="66">
        <f t="shared" si="63"/>
        <v>0.46300107559336634</v>
      </c>
    </row>
    <row r="132" spans="1:8">
      <c r="A132" s="147" t="s">
        <v>108</v>
      </c>
      <c r="B132" s="78"/>
      <c r="C132" s="157">
        <f>C134+C133</f>
        <v>1661.11</v>
      </c>
      <c r="D132" s="157">
        <f>D134+D133</f>
        <v>4579</v>
      </c>
      <c r="E132" s="157">
        <f t="shared" ref="E132:F132" si="68">E134+E133</f>
        <v>7281</v>
      </c>
      <c r="F132" s="157">
        <f t="shared" si="68"/>
        <v>5709.24</v>
      </c>
      <c r="G132" s="65">
        <f t="shared" si="62"/>
        <v>3.4370029678949621</v>
      </c>
      <c r="H132" s="65">
        <f t="shared" si="63"/>
        <v>0.7841285537700865</v>
      </c>
    </row>
    <row r="133" spans="1:8">
      <c r="A133" s="148" t="s">
        <v>120</v>
      </c>
      <c r="B133" s="79"/>
      <c r="C133" s="135">
        <v>0</v>
      </c>
      <c r="D133" s="135">
        <v>0</v>
      </c>
      <c r="E133" s="135">
        <v>0</v>
      </c>
      <c r="F133" s="135">
        <v>0</v>
      </c>
      <c r="G133" s="66">
        <v>0</v>
      </c>
      <c r="H133" s="66" t="e">
        <f t="shared" si="63"/>
        <v>#DIV/0!</v>
      </c>
    </row>
    <row r="134" spans="1:8">
      <c r="A134" s="148" t="s">
        <v>109</v>
      </c>
      <c r="B134" s="79"/>
      <c r="C134" s="135">
        <v>1661.11</v>
      </c>
      <c r="D134" s="135">
        <v>4579</v>
      </c>
      <c r="E134" s="135">
        <v>7281</v>
      </c>
      <c r="F134" s="135">
        <v>5709.24</v>
      </c>
      <c r="G134" s="66">
        <f t="shared" si="62"/>
        <v>3.4370029678949621</v>
      </c>
      <c r="H134" s="66">
        <f t="shared" si="63"/>
        <v>0.7841285537700865</v>
      </c>
    </row>
    <row r="135" spans="1:8">
      <c r="A135" s="147" t="s">
        <v>110</v>
      </c>
      <c r="B135" s="78"/>
      <c r="C135" s="157">
        <f>C136</f>
        <v>0</v>
      </c>
      <c r="D135" s="157">
        <f>D136</f>
        <v>133</v>
      </c>
      <c r="E135" s="157">
        <f t="shared" ref="E135:F135" si="69">E136</f>
        <v>133</v>
      </c>
      <c r="F135" s="157">
        <f t="shared" si="69"/>
        <v>0</v>
      </c>
      <c r="G135" s="65">
        <v>0</v>
      </c>
      <c r="H135" s="65">
        <f t="shared" si="63"/>
        <v>0</v>
      </c>
    </row>
    <row r="136" spans="1:8">
      <c r="A136" s="148" t="s">
        <v>111</v>
      </c>
      <c r="B136" s="79"/>
      <c r="C136" s="132">
        <v>0</v>
      </c>
      <c r="D136" s="135">
        <v>133</v>
      </c>
      <c r="E136" s="135">
        <v>133</v>
      </c>
      <c r="F136" s="135">
        <v>0</v>
      </c>
      <c r="G136" s="66">
        <v>0</v>
      </c>
      <c r="H136" s="66">
        <f t="shared" si="63"/>
        <v>0</v>
      </c>
    </row>
    <row r="137" spans="1:8">
      <c r="A137" s="191"/>
      <c r="B137" s="191"/>
      <c r="C137" s="191"/>
    </row>
    <row r="138" spans="1:8">
      <c r="B138" s="62"/>
      <c r="C138" s="62"/>
    </row>
    <row r="139" spans="1:8" ht="15.75">
      <c r="A139" s="194" t="s">
        <v>86</v>
      </c>
      <c r="B139" s="194"/>
      <c r="C139" s="194"/>
      <c r="D139" s="194"/>
      <c r="E139" s="194"/>
      <c r="F139" s="194"/>
      <c r="G139" s="194"/>
      <c r="H139" s="194"/>
    </row>
    <row r="140" spans="1:8" ht="28.5" customHeight="1">
      <c r="A140" s="193" t="s">
        <v>127</v>
      </c>
      <c r="B140" s="193"/>
      <c r="C140" s="193"/>
      <c r="D140" s="193"/>
      <c r="E140" s="193"/>
      <c r="F140" s="193"/>
      <c r="G140" s="193"/>
      <c r="H140" s="193"/>
    </row>
    <row r="142" spans="1:8" ht="25.5">
      <c r="A142" s="189" t="s">
        <v>113</v>
      </c>
      <c r="B142" s="190"/>
      <c r="C142" s="33" t="s">
        <v>117</v>
      </c>
      <c r="D142" s="33" t="s">
        <v>121</v>
      </c>
      <c r="E142" s="33" t="s">
        <v>122</v>
      </c>
      <c r="F142" s="33" t="s">
        <v>123</v>
      </c>
      <c r="G142" s="58" t="s">
        <v>90</v>
      </c>
      <c r="H142" s="58" t="s">
        <v>89</v>
      </c>
    </row>
    <row r="143" spans="1:8">
      <c r="A143" s="143"/>
      <c r="B143" s="59">
        <v>1</v>
      </c>
      <c r="C143" s="75">
        <v>2</v>
      </c>
      <c r="D143" s="61">
        <v>3</v>
      </c>
      <c r="E143" s="61">
        <v>4</v>
      </c>
      <c r="F143" s="61">
        <v>5</v>
      </c>
      <c r="G143" s="61">
        <v>6</v>
      </c>
      <c r="H143" s="75">
        <v>7</v>
      </c>
    </row>
    <row r="144" spans="1:8">
      <c r="A144" s="150" t="s">
        <v>112</v>
      </c>
      <c r="B144" s="81"/>
      <c r="C144" s="130">
        <f>C145</f>
        <v>1176566.22</v>
      </c>
      <c r="D144" s="133">
        <f>D145</f>
        <v>3001810</v>
      </c>
      <c r="E144" s="133">
        <f t="shared" ref="E144:F144" si="70">E145</f>
        <v>3317760</v>
      </c>
      <c r="F144" s="133">
        <f t="shared" si="70"/>
        <v>1441809.7100000002</v>
      </c>
      <c r="G144" s="68">
        <f>F144/C144</f>
        <v>1.2254386412691674</v>
      </c>
      <c r="H144" s="68">
        <f>F144/E144</f>
        <v>0.43457323917341828</v>
      </c>
    </row>
    <row r="145" spans="1:8">
      <c r="A145" s="151" t="s">
        <v>114</v>
      </c>
      <c r="B145" s="82"/>
      <c r="C145" s="131">
        <f>C146+C147</f>
        <v>1176566.22</v>
      </c>
      <c r="D145" s="134">
        <f>D146+D147</f>
        <v>3001810</v>
      </c>
      <c r="E145" s="134">
        <f t="shared" ref="E145:F145" si="71">E146+E147</f>
        <v>3317760</v>
      </c>
      <c r="F145" s="134">
        <f t="shared" si="71"/>
        <v>1441809.7100000002</v>
      </c>
      <c r="G145" s="69">
        <f>F145/C145</f>
        <v>1.2254386412691674</v>
      </c>
      <c r="H145" s="69">
        <f>F145/E145</f>
        <v>0.43457323917341828</v>
      </c>
    </row>
    <row r="146" spans="1:8">
      <c r="A146" s="148" t="s">
        <v>115</v>
      </c>
      <c r="B146" s="79"/>
      <c r="C146" s="132">
        <v>1168892.33</v>
      </c>
      <c r="D146" s="135">
        <v>2894769</v>
      </c>
      <c r="E146" s="135">
        <v>3205719</v>
      </c>
      <c r="F146" s="135">
        <v>1410481.6</v>
      </c>
      <c r="G146" s="70">
        <f>F146/C146</f>
        <v>1.2066822270961433</v>
      </c>
      <c r="H146" s="70">
        <f>F146/E146</f>
        <v>0.43998915687869089</v>
      </c>
    </row>
    <row r="147" spans="1:8">
      <c r="A147" s="148" t="s">
        <v>116</v>
      </c>
      <c r="B147" s="79"/>
      <c r="C147" s="132">
        <v>7673.89</v>
      </c>
      <c r="D147" s="135">
        <v>107041</v>
      </c>
      <c r="E147" s="135">
        <v>112041</v>
      </c>
      <c r="F147" s="135">
        <v>31328.11</v>
      </c>
      <c r="G147" s="70">
        <f>F147/C147</f>
        <v>4.0824288594181048</v>
      </c>
      <c r="H147" s="70">
        <f>F147/E147</f>
        <v>0.27961290955989326</v>
      </c>
    </row>
    <row r="150" spans="1:8">
      <c r="C150" s="135"/>
    </row>
  </sheetData>
  <mergeCells count="10">
    <mergeCell ref="A142:B142"/>
    <mergeCell ref="A4:H4"/>
    <mergeCell ref="A101:H101"/>
    <mergeCell ref="A140:H140"/>
    <mergeCell ref="A139:H139"/>
    <mergeCell ref="A3:H3"/>
    <mergeCell ref="A6:B6"/>
    <mergeCell ref="A100:H100"/>
    <mergeCell ref="A103:B103"/>
    <mergeCell ref="A137:C137"/>
  </mergeCells>
  <pageMargins left="0.7" right="0.7" top="0.75" bottom="0.75" header="0.3" footer="0.3"/>
  <pageSetup paperSize="9" scale="67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04"/>
  <sheetViews>
    <sheetView tabSelected="1" topLeftCell="A364" zoomScaleNormal="100" workbookViewId="0">
      <selection activeCell="A396" sqref="A396"/>
    </sheetView>
  </sheetViews>
  <sheetFormatPr defaultRowHeight="15"/>
  <cols>
    <col min="1" max="1" width="9.28515625" customWidth="1"/>
    <col min="2" max="2" width="69" customWidth="1"/>
    <col min="3" max="3" width="15.28515625" customWidth="1"/>
    <col min="4" max="4" width="15" customWidth="1"/>
    <col min="5" max="5" width="15.5703125" customWidth="1"/>
    <col min="6" max="6" width="9.85546875" bestFit="1" customWidth="1"/>
    <col min="9" max="10" width="10" bestFit="1" customWidth="1"/>
    <col min="11" max="11" width="10.140625" bestFit="1" customWidth="1"/>
  </cols>
  <sheetData>
    <row r="1" spans="1:6" ht="15.75">
      <c r="A1" s="195" t="s">
        <v>88</v>
      </c>
      <c r="B1" s="195"/>
      <c r="C1" s="195"/>
      <c r="D1" s="195"/>
      <c r="E1" s="195"/>
      <c r="F1" s="195"/>
    </row>
    <row r="2" spans="1:6" ht="15.75">
      <c r="A2" s="44"/>
      <c r="B2" s="45"/>
      <c r="C2" s="46"/>
      <c r="D2" s="46"/>
      <c r="E2" s="46"/>
      <c r="F2" s="46"/>
    </row>
    <row r="3" spans="1:6" ht="15.75">
      <c r="A3" s="196" t="s">
        <v>91</v>
      </c>
      <c r="B3" s="196"/>
      <c r="C3" s="196"/>
      <c r="D3" s="196"/>
      <c r="E3" s="196"/>
      <c r="F3" s="196"/>
    </row>
    <row r="4" spans="1:6" ht="30" customHeight="1">
      <c r="A4" s="197" t="s">
        <v>172</v>
      </c>
      <c r="B4" s="197"/>
      <c r="C4" s="197"/>
      <c r="D4" s="197"/>
      <c r="E4" s="197"/>
      <c r="F4" s="197"/>
    </row>
    <row r="5" spans="1:6">
      <c r="A5" s="47"/>
      <c r="B5" s="48"/>
      <c r="C5" s="49"/>
      <c r="D5" s="49"/>
      <c r="E5" s="49"/>
      <c r="F5" s="49"/>
    </row>
    <row r="6" spans="1:6">
      <c r="A6" s="47"/>
      <c r="B6" s="48"/>
      <c r="C6" s="49"/>
      <c r="D6" s="49"/>
      <c r="E6" s="49"/>
      <c r="F6" s="49"/>
    </row>
    <row r="7" spans="1:6" ht="15" customHeight="1">
      <c r="A7" s="198" t="s">
        <v>92</v>
      </c>
      <c r="B7" s="198"/>
      <c r="C7" s="201" t="s">
        <v>121</v>
      </c>
      <c r="D7" s="201" t="s">
        <v>122</v>
      </c>
      <c r="E7" s="201" t="s">
        <v>123</v>
      </c>
      <c r="F7" s="204" t="s">
        <v>95</v>
      </c>
    </row>
    <row r="8" spans="1:6">
      <c r="A8" s="199" t="s">
        <v>93</v>
      </c>
      <c r="B8" s="199"/>
      <c r="C8" s="202"/>
      <c r="D8" s="202"/>
      <c r="E8" s="202"/>
      <c r="F8" s="202"/>
    </row>
    <row r="9" spans="1:6">
      <c r="A9" s="200" t="s">
        <v>94</v>
      </c>
      <c r="B9" s="200"/>
      <c r="C9" s="203"/>
      <c r="D9" s="203"/>
      <c r="E9" s="203"/>
      <c r="F9" s="203"/>
    </row>
    <row r="10" spans="1:6">
      <c r="A10" s="60"/>
      <c r="B10" s="60">
        <v>1</v>
      </c>
      <c r="C10" s="60">
        <v>2</v>
      </c>
      <c r="D10" s="60">
        <v>3</v>
      </c>
      <c r="E10" s="60">
        <v>4</v>
      </c>
      <c r="F10" s="60">
        <v>5</v>
      </c>
    </row>
    <row r="11" spans="1:6">
      <c r="A11" s="83" t="s">
        <v>128</v>
      </c>
      <c r="B11" s="90" t="s">
        <v>129</v>
      </c>
      <c r="C11" s="102">
        <f t="shared" ref="C11:D11" si="0">C12</f>
        <v>3001810</v>
      </c>
      <c r="D11" s="102">
        <f t="shared" si="0"/>
        <v>3317760</v>
      </c>
      <c r="E11" s="102">
        <f>E12</f>
        <v>1441809.0900000003</v>
      </c>
      <c r="F11" s="122">
        <f t="shared" ref="F11:F35" si="1">E11/D11</f>
        <v>0.43457305230034732</v>
      </c>
    </row>
    <row r="12" spans="1:6" ht="22.5">
      <c r="A12" s="84" t="s">
        <v>130</v>
      </c>
      <c r="B12" s="91" t="s">
        <v>131</v>
      </c>
      <c r="C12" s="103">
        <f t="shared" ref="C12:D12" si="2">C13+C149</f>
        <v>3001810</v>
      </c>
      <c r="D12" s="103">
        <f t="shared" si="2"/>
        <v>3317760</v>
      </c>
      <c r="E12" s="103">
        <f>E13+E149</f>
        <v>1441809.0900000003</v>
      </c>
      <c r="F12" s="123">
        <f t="shared" si="1"/>
        <v>0.43457305230034732</v>
      </c>
    </row>
    <row r="13" spans="1:6" ht="22.5">
      <c r="A13" s="85" t="s">
        <v>132</v>
      </c>
      <c r="B13" s="92" t="s">
        <v>133</v>
      </c>
      <c r="C13" s="104">
        <f t="shared" ref="C13:D13" si="3">C14+C83+C107</f>
        <v>2442517</v>
      </c>
      <c r="D13" s="104">
        <f t="shared" si="3"/>
        <v>2596366</v>
      </c>
      <c r="E13" s="104">
        <f>E14+E83+E107</f>
        <v>1185775.0900000003</v>
      </c>
      <c r="F13" s="124">
        <f t="shared" si="1"/>
        <v>0.45670567631836201</v>
      </c>
    </row>
    <row r="14" spans="1:6" ht="22.5">
      <c r="A14" s="86" t="s">
        <v>134</v>
      </c>
      <c r="B14" s="93" t="s">
        <v>59</v>
      </c>
      <c r="C14" s="105">
        <f t="shared" ref="C14:D14" si="4">C15+C27+C34+C69</f>
        <v>321209</v>
      </c>
      <c r="D14" s="105">
        <f t="shared" si="4"/>
        <v>336841</v>
      </c>
      <c r="E14" s="105">
        <f>E15+E27+E34+E69</f>
        <v>139079.39000000001</v>
      </c>
      <c r="F14" s="125">
        <f t="shared" si="1"/>
        <v>0.41289329386862056</v>
      </c>
    </row>
    <row r="15" spans="1:6">
      <c r="A15" s="87" t="s">
        <v>135</v>
      </c>
      <c r="B15" s="94" t="s">
        <v>136</v>
      </c>
      <c r="C15" s="106">
        <f t="shared" ref="C15:D15" si="5">C16</f>
        <v>127433</v>
      </c>
      <c r="D15" s="106">
        <f t="shared" si="5"/>
        <v>127433</v>
      </c>
      <c r="E15" s="106">
        <f>E16</f>
        <v>38359.17</v>
      </c>
      <c r="F15" s="126">
        <f t="shared" si="1"/>
        <v>0.30101441541829821</v>
      </c>
    </row>
    <row r="16" spans="1:6">
      <c r="A16" s="88" t="s">
        <v>9</v>
      </c>
      <c r="B16" s="95" t="s">
        <v>10</v>
      </c>
      <c r="C16" s="100">
        <f>C17+C24</f>
        <v>127433</v>
      </c>
      <c r="D16" s="107">
        <v>127433</v>
      </c>
      <c r="E16" s="107">
        <f>E17+E24</f>
        <v>38359.17</v>
      </c>
      <c r="F16" s="127">
        <f t="shared" si="1"/>
        <v>0.30101441541829821</v>
      </c>
    </row>
    <row r="17" spans="1:6">
      <c r="A17" s="88" t="s">
        <v>58</v>
      </c>
      <c r="B17" s="95" t="s">
        <v>59</v>
      </c>
      <c r="C17" s="100">
        <f>C18+C21</f>
        <v>126769</v>
      </c>
      <c r="D17" s="100">
        <f>D18+D21</f>
        <v>126769</v>
      </c>
      <c r="E17" s="107">
        <f>E18+E21</f>
        <v>38359.17</v>
      </c>
      <c r="F17" s="127">
        <f>E17/D17</f>
        <v>0.30259109088184016</v>
      </c>
    </row>
    <row r="18" spans="1:6">
      <c r="A18" s="110">
        <v>322</v>
      </c>
      <c r="B18" s="111" t="s">
        <v>63</v>
      </c>
      <c r="C18" s="112">
        <f>C19+C20</f>
        <v>67575</v>
      </c>
      <c r="D18" s="112">
        <f>D19+D20</f>
        <v>67575</v>
      </c>
      <c r="E18" s="113">
        <f>E19+E20</f>
        <v>6231.24</v>
      </c>
      <c r="F18" s="128">
        <f t="shared" ref="F18:F23" si="6">E18/D18</f>
        <v>9.2212208657047726E-2</v>
      </c>
    </row>
    <row r="19" spans="1:6">
      <c r="A19" s="89">
        <v>3221</v>
      </c>
      <c r="B19" s="96" t="s">
        <v>174</v>
      </c>
      <c r="C19" s="101">
        <v>5575</v>
      </c>
      <c r="D19" s="101">
        <v>5575</v>
      </c>
      <c r="E19" s="108">
        <v>3741.47</v>
      </c>
      <c r="F19" s="129">
        <f t="shared" si="6"/>
        <v>0.67111569506726454</v>
      </c>
    </row>
    <row r="20" spans="1:6">
      <c r="A20" s="89">
        <v>3223</v>
      </c>
      <c r="B20" s="96" t="s">
        <v>173</v>
      </c>
      <c r="C20" s="101">
        <v>62000</v>
      </c>
      <c r="D20" s="101">
        <v>62000</v>
      </c>
      <c r="E20" s="108">
        <v>2489.77</v>
      </c>
      <c r="F20" s="129">
        <f t="shared" si="6"/>
        <v>4.0157580645161291E-2</v>
      </c>
    </row>
    <row r="21" spans="1:6">
      <c r="A21" s="110">
        <v>323</v>
      </c>
      <c r="B21" s="111" t="s">
        <v>65</v>
      </c>
      <c r="C21" s="112">
        <f>C22+C23</f>
        <v>59194</v>
      </c>
      <c r="D21" s="112">
        <f>D22+D23</f>
        <v>59194</v>
      </c>
      <c r="E21" s="113">
        <f>E22+E23</f>
        <v>32127.93</v>
      </c>
      <c r="F21" s="128">
        <f t="shared" si="6"/>
        <v>0.54275652937797747</v>
      </c>
    </row>
    <row r="22" spans="1:6">
      <c r="A22" s="89">
        <v>3231</v>
      </c>
      <c r="B22" s="96" t="s">
        <v>175</v>
      </c>
      <c r="C22" s="101">
        <f>13272+41144</f>
        <v>54416</v>
      </c>
      <c r="D22" s="101">
        <f>13272+41144</f>
        <v>54416</v>
      </c>
      <c r="E22" s="108">
        <v>30535.29</v>
      </c>
      <c r="F22" s="129">
        <f t="shared" si="6"/>
        <v>0.56114543516612758</v>
      </c>
    </row>
    <row r="23" spans="1:6">
      <c r="A23" s="89">
        <v>3238</v>
      </c>
      <c r="B23" s="96" t="s">
        <v>176</v>
      </c>
      <c r="C23" s="101">
        <v>4778</v>
      </c>
      <c r="D23" s="101">
        <v>4778</v>
      </c>
      <c r="E23" s="108">
        <v>1592.64</v>
      </c>
      <c r="F23" s="129">
        <f t="shared" si="6"/>
        <v>0.33332775219757221</v>
      </c>
    </row>
    <row r="24" spans="1:6">
      <c r="A24" s="88" t="s">
        <v>72</v>
      </c>
      <c r="B24" s="95" t="s">
        <v>73</v>
      </c>
      <c r="C24" s="100">
        <v>664</v>
      </c>
      <c r="D24" s="100">
        <v>664</v>
      </c>
      <c r="E24" s="100">
        <f>E25+E26</f>
        <v>0</v>
      </c>
      <c r="F24" s="127">
        <f t="shared" si="1"/>
        <v>0</v>
      </c>
    </row>
    <row r="25" spans="1:6">
      <c r="A25" s="110">
        <v>372</v>
      </c>
      <c r="B25" s="111" t="s">
        <v>177</v>
      </c>
      <c r="C25" s="112">
        <v>664</v>
      </c>
      <c r="D25" s="112">
        <v>664</v>
      </c>
      <c r="E25" s="113">
        <f>E26</f>
        <v>0</v>
      </c>
      <c r="F25" s="128">
        <f t="shared" si="1"/>
        <v>0</v>
      </c>
    </row>
    <row r="26" spans="1:6">
      <c r="A26" s="89">
        <v>3721</v>
      </c>
      <c r="B26" s="96" t="s">
        <v>178</v>
      </c>
      <c r="C26" s="101">
        <v>664</v>
      </c>
      <c r="D26" s="101">
        <v>664</v>
      </c>
      <c r="E26" s="108">
        <v>0</v>
      </c>
      <c r="F26" s="129">
        <f t="shared" si="1"/>
        <v>0</v>
      </c>
    </row>
    <row r="27" spans="1:6">
      <c r="A27" s="87" t="s">
        <v>137</v>
      </c>
      <c r="B27" s="94" t="s">
        <v>138</v>
      </c>
      <c r="C27" s="106">
        <f t="shared" ref="C27:D27" si="7">C28</f>
        <v>2389</v>
      </c>
      <c r="D27" s="106">
        <f t="shared" si="7"/>
        <v>4389</v>
      </c>
      <c r="E27" s="106">
        <f>E28</f>
        <v>1642.52</v>
      </c>
      <c r="F27" s="126">
        <f t="shared" si="1"/>
        <v>0.37423558897243109</v>
      </c>
    </row>
    <row r="28" spans="1:6">
      <c r="A28" s="88" t="s">
        <v>9</v>
      </c>
      <c r="B28" s="95" t="s">
        <v>10</v>
      </c>
      <c r="C28" s="100">
        <v>2389</v>
      </c>
      <c r="D28" s="107">
        <v>4389</v>
      </c>
      <c r="E28" s="107">
        <f>E29</f>
        <v>1642.52</v>
      </c>
      <c r="F28" s="127">
        <f t="shared" si="1"/>
        <v>0.37423558897243109</v>
      </c>
    </row>
    <row r="29" spans="1:6">
      <c r="A29" s="88" t="s">
        <v>58</v>
      </c>
      <c r="B29" s="95" t="s">
        <v>59</v>
      </c>
      <c r="C29" s="100">
        <f>C30+C32</f>
        <v>2389</v>
      </c>
      <c r="D29" s="100">
        <f>D30+D32</f>
        <v>4389</v>
      </c>
      <c r="E29" s="107">
        <f>E30+E32</f>
        <v>1642.52</v>
      </c>
      <c r="F29" s="127">
        <f t="shared" si="1"/>
        <v>0.37423558897243109</v>
      </c>
    </row>
    <row r="30" spans="1:6">
      <c r="A30" s="89">
        <v>322</v>
      </c>
      <c r="B30" s="96" t="s">
        <v>63</v>
      </c>
      <c r="C30" s="101">
        <f>C31</f>
        <v>1327</v>
      </c>
      <c r="D30" s="101">
        <f>D31</f>
        <v>2527</v>
      </c>
      <c r="E30" s="108">
        <f>E31</f>
        <v>1057.52</v>
      </c>
      <c r="F30" s="129">
        <f t="shared" si="1"/>
        <v>0.41848832607835379</v>
      </c>
    </row>
    <row r="31" spans="1:6">
      <c r="A31" s="89">
        <v>3223</v>
      </c>
      <c r="B31" s="96" t="s">
        <v>173</v>
      </c>
      <c r="C31" s="101">
        <v>1327</v>
      </c>
      <c r="D31" s="101">
        <v>2527</v>
      </c>
      <c r="E31" s="108">
        <v>1057.52</v>
      </c>
      <c r="F31" s="129">
        <f t="shared" si="1"/>
        <v>0.41848832607835379</v>
      </c>
    </row>
    <row r="32" spans="1:6">
      <c r="A32" s="89">
        <v>323</v>
      </c>
      <c r="B32" s="96" t="s">
        <v>65</v>
      </c>
      <c r="C32" s="101">
        <f>C33</f>
        <v>1062</v>
      </c>
      <c r="D32" s="101">
        <f>D33</f>
        <v>1862</v>
      </c>
      <c r="E32" s="108">
        <f>E33</f>
        <v>585</v>
      </c>
      <c r="F32" s="129">
        <f t="shared" si="1"/>
        <v>0.3141783029001074</v>
      </c>
    </row>
    <row r="33" spans="1:6">
      <c r="A33" s="89">
        <v>3234</v>
      </c>
      <c r="B33" s="96" t="s">
        <v>179</v>
      </c>
      <c r="C33" s="101">
        <v>1062</v>
      </c>
      <c r="D33" s="101">
        <v>1862</v>
      </c>
      <c r="E33" s="108">
        <v>585</v>
      </c>
      <c r="F33" s="129">
        <f t="shared" si="1"/>
        <v>0.3141783029001074</v>
      </c>
    </row>
    <row r="34" spans="1:6">
      <c r="A34" s="87" t="s">
        <v>139</v>
      </c>
      <c r="B34" s="94" t="s">
        <v>140</v>
      </c>
      <c r="C34" s="99">
        <v>119451</v>
      </c>
      <c r="D34" s="106">
        <v>119451</v>
      </c>
      <c r="E34" s="106">
        <f>E35</f>
        <v>59786.26</v>
      </c>
      <c r="F34" s="126">
        <f t="shared" si="1"/>
        <v>0.5005086604549146</v>
      </c>
    </row>
    <row r="35" spans="1:6">
      <c r="A35" s="88" t="s">
        <v>9</v>
      </c>
      <c r="B35" s="95" t="s">
        <v>10</v>
      </c>
      <c r="C35" s="100">
        <v>119451</v>
      </c>
      <c r="D35" s="107">
        <f>D36+D65</f>
        <v>119451</v>
      </c>
      <c r="E35" s="107">
        <f>E36+E65</f>
        <v>59786.26</v>
      </c>
      <c r="F35" s="127">
        <f t="shared" si="1"/>
        <v>0.5005086604549146</v>
      </c>
    </row>
    <row r="36" spans="1:6">
      <c r="A36" s="88" t="s">
        <v>58</v>
      </c>
      <c r="B36" s="95" t="s">
        <v>59</v>
      </c>
      <c r="C36" s="107">
        <f>C37+C41+C48+C58</f>
        <v>117792</v>
      </c>
      <c r="D36" s="107">
        <f>D37+D41+D48+D58</f>
        <v>116792</v>
      </c>
      <c r="E36" s="107">
        <v>58400.9</v>
      </c>
      <c r="F36" s="127">
        <f t="shared" ref="F36:F68" si="8">E36/D36</f>
        <v>0.50004195492841974</v>
      </c>
    </row>
    <row r="37" spans="1:6">
      <c r="A37" s="89">
        <v>321</v>
      </c>
      <c r="B37" s="96" t="s">
        <v>180</v>
      </c>
      <c r="C37" s="101">
        <f>C39+C40+C38</f>
        <v>16060</v>
      </c>
      <c r="D37" s="101">
        <f>D39+D40+D38</f>
        <v>18360</v>
      </c>
      <c r="E37" s="101">
        <f>E39+E40+E38</f>
        <v>11765.740000000002</v>
      </c>
      <c r="F37" s="129">
        <f t="shared" si="8"/>
        <v>0.64083551198257094</v>
      </c>
    </row>
    <row r="38" spans="1:6">
      <c r="A38" s="89">
        <v>3211</v>
      </c>
      <c r="B38" s="96" t="s">
        <v>200</v>
      </c>
      <c r="C38" s="101">
        <v>13007</v>
      </c>
      <c r="D38" s="101">
        <v>14507</v>
      </c>
      <c r="E38" s="101">
        <v>9229.9500000000007</v>
      </c>
      <c r="F38" s="129">
        <f t="shared" si="8"/>
        <v>0.63624112497415042</v>
      </c>
    </row>
    <row r="39" spans="1:6">
      <c r="A39" s="89">
        <v>3213</v>
      </c>
      <c r="B39" s="96" t="s">
        <v>181</v>
      </c>
      <c r="C39" s="101">
        <v>2389</v>
      </c>
      <c r="D39" s="108">
        <v>3189</v>
      </c>
      <c r="E39" s="108">
        <v>2312.9899999999998</v>
      </c>
      <c r="F39" s="129">
        <f t="shared" si="8"/>
        <v>0.72530260269677005</v>
      </c>
    </row>
    <row r="40" spans="1:6">
      <c r="A40" s="89">
        <v>3214</v>
      </c>
      <c r="B40" s="96" t="s">
        <v>182</v>
      </c>
      <c r="C40" s="101">
        <v>664</v>
      </c>
      <c r="D40" s="108">
        <v>664</v>
      </c>
      <c r="E40" s="108">
        <v>222.8</v>
      </c>
      <c r="F40" s="129">
        <f t="shared" si="8"/>
        <v>0.33554216867469883</v>
      </c>
    </row>
    <row r="41" spans="1:6">
      <c r="A41" s="89">
        <v>322</v>
      </c>
      <c r="B41" s="96" t="s">
        <v>63</v>
      </c>
      <c r="C41" s="101">
        <f>SUM(C42:C47)</f>
        <v>37958</v>
      </c>
      <c r="D41" s="101">
        <f t="shared" ref="D41:E41" si="9">SUM(D42:D47)</f>
        <v>27958</v>
      </c>
      <c r="E41" s="101">
        <f t="shared" si="9"/>
        <v>19372.36</v>
      </c>
      <c r="F41" s="129">
        <f t="shared" si="8"/>
        <v>0.69290936404606918</v>
      </c>
    </row>
    <row r="42" spans="1:6">
      <c r="A42" s="89">
        <v>3221</v>
      </c>
      <c r="B42" s="96" t="s">
        <v>186</v>
      </c>
      <c r="C42" s="101">
        <v>11281</v>
      </c>
      <c r="D42" s="101">
        <v>11281</v>
      </c>
      <c r="E42" s="101">
        <v>4363.22</v>
      </c>
      <c r="F42" s="129">
        <f t="shared" si="8"/>
        <v>0.3867759950359011</v>
      </c>
    </row>
    <row r="43" spans="1:6">
      <c r="A43" s="89">
        <v>3222</v>
      </c>
      <c r="B43" s="96" t="s">
        <v>183</v>
      </c>
      <c r="C43" s="101">
        <v>0</v>
      </c>
      <c r="D43" s="108">
        <v>0</v>
      </c>
      <c r="E43" s="108">
        <v>0</v>
      </c>
      <c r="F43" s="129">
        <v>0</v>
      </c>
    </row>
    <row r="44" spans="1:6">
      <c r="A44" s="89">
        <v>3223</v>
      </c>
      <c r="B44" s="96" t="s">
        <v>173</v>
      </c>
      <c r="C44" s="101">
        <v>21236</v>
      </c>
      <c r="D44" s="108">
        <v>10736</v>
      </c>
      <c r="E44" s="108">
        <v>12063.47</v>
      </c>
      <c r="F44" s="129">
        <f t="shared" si="8"/>
        <v>1.1236466095380029</v>
      </c>
    </row>
    <row r="45" spans="1:6">
      <c r="A45" s="89">
        <v>3224</v>
      </c>
      <c r="B45" s="96" t="s">
        <v>179</v>
      </c>
      <c r="C45" s="101">
        <v>4645</v>
      </c>
      <c r="D45" s="108">
        <v>5145</v>
      </c>
      <c r="E45" s="108">
        <v>2945.67</v>
      </c>
      <c r="F45" s="129">
        <f t="shared" si="8"/>
        <v>0.57253061224489799</v>
      </c>
    </row>
    <row r="46" spans="1:6">
      <c r="A46" s="89">
        <v>3225</v>
      </c>
      <c r="B46" s="96" t="s">
        <v>184</v>
      </c>
      <c r="C46" s="101">
        <v>398</v>
      </c>
      <c r="D46" s="108">
        <v>398</v>
      </c>
      <c r="E46" s="108">
        <v>0</v>
      </c>
      <c r="F46" s="129">
        <f t="shared" si="8"/>
        <v>0</v>
      </c>
    </row>
    <row r="47" spans="1:6">
      <c r="A47" s="89">
        <v>3227</v>
      </c>
      <c r="B47" s="96" t="s">
        <v>185</v>
      </c>
      <c r="C47" s="101">
        <v>398</v>
      </c>
      <c r="D47" s="108">
        <v>398</v>
      </c>
      <c r="E47" s="108">
        <v>0</v>
      </c>
      <c r="F47" s="129">
        <f t="shared" si="8"/>
        <v>0</v>
      </c>
    </row>
    <row r="48" spans="1:6">
      <c r="A48" s="89">
        <v>323</v>
      </c>
      <c r="B48" s="96" t="s">
        <v>65</v>
      </c>
      <c r="C48" s="101">
        <f>SUM(C49:C57)</f>
        <v>58531</v>
      </c>
      <c r="D48" s="101">
        <f t="shared" ref="D48:E48" si="10">SUM(D49:D57)</f>
        <v>65231</v>
      </c>
      <c r="E48" s="101">
        <f t="shared" si="10"/>
        <v>24543.019999999997</v>
      </c>
      <c r="F48" s="129">
        <f t="shared" si="8"/>
        <v>0.37624779629317345</v>
      </c>
    </row>
    <row r="49" spans="1:6">
      <c r="A49" s="89">
        <v>3231</v>
      </c>
      <c r="B49" s="96" t="s">
        <v>175</v>
      </c>
      <c r="C49" s="101">
        <v>6636</v>
      </c>
      <c r="D49" s="108">
        <v>7036</v>
      </c>
      <c r="E49" s="108">
        <v>2877.4</v>
      </c>
      <c r="F49" s="129">
        <f t="shared" si="8"/>
        <v>0.40895395110858446</v>
      </c>
    </row>
    <row r="50" spans="1:6">
      <c r="A50" s="89">
        <v>3232</v>
      </c>
      <c r="B50" s="96" t="s">
        <v>187</v>
      </c>
      <c r="C50" s="101">
        <v>26545</v>
      </c>
      <c r="D50" s="108">
        <v>26545</v>
      </c>
      <c r="E50" s="108">
        <v>8229.2099999999991</v>
      </c>
      <c r="F50" s="129">
        <f t="shared" si="8"/>
        <v>0.31000979468826517</v>
      </c>
    </row>
    <row r="51" spans="1:6">
      <c r="A51" s="89">
        <v>3233</v>
      </c>
      <c r="B51" s="96" t="s">
        <v>188</v>
      </c>
      <c r="C51" s="101">
        <v>132</v>
      </c>
      <c r="D51" s="108">
        <v>632</v>
      </c>
      <c r="E51" s="108">
        <v>248.85</v>
      </c>
      <c r="F51" s="129">
        <f t="shared" si="8"/>
        <v>0.39374999999999999</v>
      </c>
    </row>
    <row r="52" spans="1:6">
      <c r="A52" s="89">
        <v>3234</v>
      </c>
      <c r="B52" s="96" t="s">
        <v>179</v>
      </c>
      <c r="C52" s="101">
        <v>12609</v>
      </c>
      <c r="D52" s="108">
        <v>12609</v>
      </c>
      <c r="E52" s="108">
        <v>5101.55</v>
      </c>
      <c r="F52" s="129">
        <f t="shared" si="8"/>
        <v>0.40459592354667301</v>
      </c>
    </row>
    <row r="53" spans="1:6">
      <c r="A53" s="89">
        <v>3235</v>
      </c>
      <c r="B53" s="96" t="s">
        <v>189</v>
      </c>
      <c r="C53" s="101">
        <v>3716</v>
      </c>
      <c r="D53" s="108">
        <v>4516</v>
      </c>
      <c r="E53" s="108">
        <v>2249.87</v>
      </c>
      <c r="F53" s="129">
        <f t="shared" si="8"/>
        <v>0.4981997342781222</v>
      </c>
    </row>
    <row r="54" spans="1:6">
      <c r="A54" s="89">
        <v>3236</v>
      </c>
      <c r="B54" s="96" t="s">
        <v>190</v>
      </c>
      <c r="C54" s="101">
        <v>664</v>
      </c>
      <c r="D54" s="108">
        <v>964</v>
      </c>
      <c r="E54" s="108">
        <v>351.01</v>
      </c>
      <c r="F54" s="129">
        <f t="shared" si="8"/>
        <v>0.36411825726141078</v>
      </c>
    </row>
    <row r="55" spans="1:6">
      <c r="A55" s="89">
        <v>3237</v>
      </c>
      <c r="B55" s="96" t="s">
        <v>191</v>
      </c>
      <c r="C55" s="101">
        <v>4911</v>
      </c>
      <c r="D55" s="108">
        <v>5911</v>
      </c>
      <c r="E55" s="108">
        <v>1013.14</v>
      </c>
      <c r="F55" s="129">
        <f t="shared" si="8"/>
        <v>0.1713990864489934</v>
      </c>
    </row>
    <row r="56" spans="1:6">
      <c r="A56" s="89">
        <v>3238</v>
      </c>
      <c r="B56" s="96" t="s">
        <v>176</v>
      </c>
      <c r="C56" s="101">
        <v>3185</v>
      </c>
      <c r="D56" s="108">
        <v>6685</v>
      </c>
      <c r="E56" s="108">
        <v>4326.29</v>
      </c>
      <c r="F56" s="129">
        <f t="shared" si="8"/>
        <v>0.64716379955123415</v>
      </c>
    </row>
    <row r="57" spans="1:6">
      <c r="A57" s="89">
        <v>3239</v>
      </c>
      <c r="B57" s="96" t="s">
        <v>192</v>
      </c>
      <c r="C57" s="101">
        <v>133</v>
      </c>
      <c r="D57" s="108">
        <v>333</v>
      </c>
      <c r="E57" s="108">
        <v>145.69999999999999</v>
      </c>
      <c r="F57" s="129">
        <f t="shared" si="8"/>
        <v>0.43753753753753749</v>
      </c>
    </row>
    <row r="58" spans="1:6">
      <c r="A58" s="89">
        <v>329</v>
      </c>
      <c r="B58" s="96" t="s">
        <v>67</v>
      </c>
      <c r="C58" s="101">
        <f>SUM(C59:C64)</f>
        <v>5243</v>
      </c>
      <c r="D58" s="101">
        <f t="shared" ref="D58:E58" si="11">SUM(D59:D64)</f>
        <v>5243</v>
      </c>
      <c r="E58" s="101">
        <f t="shared" si="11"/>
        <v>2719.78</v>
      </c>
      <c r="F58" s="129">
        <f t="shared" si="8"/>
        <v>0.51874499332443258</v>
      </c>
    </row>
    <row r="59" spans="1:6">
      <c r="A59" s="89">
        <v>3292</v>
      </c>
      <c r="B59" s="96" t="s">
        <v>195</v>
      </c>
      <c r="C59" s="101">
        <v>2389</v>
      </c>
      <c r="D59" s="108">
        <v>2389</v>
      </c>
      <c r="E59" s="108">
        <v>2009.31</v>
      </c>
      <c r="F59" s="129">
        <f t="shared" si="8"/>
        <v>0.84106739221431559</v>
      </c>
    </row>
    <row r="60" spans="1:6">
      <c r="A60" s="89">
        <v>3293</v>
      </c>
      <c r="B60" s="96" t="s">
        <v>194</v>
      </c>
      <c r="C60" s="101">
        <v>664</v>
      </c>
      <c r="D60" s="108">
        <v>664</v>
      </c>
      <c r="E60" s="108">
        <v>67.900000000000006</v>
      </c>
      <c r="F60" s="129">
        <f t="shared" si="8"/>
        <v>0.10225903614457832</v>
      </c>
    </row>
    <row r="61" spans="1:6">
      <c r="A61" s="89">
        <v>3294</v>
      </c>
      <c r="B61" s="96" t="s">
        <v>193</v>
      </c>
      <c r="C61" s="101">
        <v>332</v>
      </c>
      <c r="D61" s="108">
        <v>332</v>
      </c>
      <c r="E61" s="108">
        <v>199.09</v>
      </c>
      <c r="F61" s="129">
        <f t="shared" si="8"/>
        <v>0.59966867469879515</v>
      </c>
    </row>
    <row r="62" spans="1:6">
      <c r="A62" s="89">
        <v>3295</v>
      </c>
      <c r="B62" s="96" t="s">
        <v>196</v>
      </c>
      <c r="C62" s="101">
        <v>664</v>
      </c>
      <c r="D62" s="108">
        <v>664</v>
      </c>
      <c r="E62" s="108">
        <v>127.44</v>
      </c>
      <c r="F62" s="129">
        <f t="shared" si="8"/>
        <v>0.19192771084337348</v>
      </c>
    </row>
    <row r="63" spans="1:6">
      <c r="A63" s="89">
        <v>3296</v>
      </c>
      <c r="B63" s="96" t="s">
        <v>197</v>
      </c>
      <c r="C63" s="101">
        <v>796</v>
      </c>
      <c r="D63" s="108">
        <v>796</v>
      </c>
      <c r="E63" s="108">
        <v>0</v>
      </c>
      <c r="F63" s="129">
        <f t="shared" si="8"/>
        <v>0</v>
      </c>
    </row>
    <row r="64" spans="1:6">
      <c r="A64" s="89">
        <v>3299</v>
      </c>
      <c r="B64" s="96" t="s">
        <v>67</v>
      </c>
      <c r="C64" s="101">
        <v>398</v>
      </c>
      <c r="D64" s="108">
        <v>398</v>
      </c>
      <c r="E64" s="108">
        <v>316.04000000000002</v>
      </c>
      <c r="F64" s="129">
        <f t="shared" si="8"/>
        <v>0.79407035175879404</v>
      </c>
    </row>
    <row r="65" spans="1:6">
      <c r="A65" s="88" t="s">
        <v>68</v>
      </c>
      <c r="B65" s="95" t="s">
        <v>69</v>
      </c>
      <c r="C65" s="100">
        <f>C66</f>
        <v>1659</v>
      </c>
      <c r="D65" s="100">
        <f t="shared" ref="D65:E65" si="12">D66</f>
        <v>2659</v>
      </c>
      <c r="E65" s="100">
        <f t="shared" si="12"/>
        <v>1385.36</v>
      </c>
      <c r="F65" s="127">
        <f t="shared" si="8"/>
        <v>0.52100789770590439</v>
      </c>
    </row>
    <row r="66" spans="1:6">
      <c r="A66" s="89">
        <v>343</v>
      </c>
      <c r="B66" s="96" t="s">
        <v>71</v>
      </c>
      <c r="C66" s="101">
        <f>C67+C68</f>
        <v>1659</v>
      </c>
      <c r="D66" s="101">
        <f t="shared" ref="D66:E66" si="13">D67+D68</f>
        <v>2659</v>
      </c>
      <c r="E66" s="101">
        <f t="shared" si="13"/>
        <v>1385.36</v>
      </c>
      <c r="F66" s="129">
        <f t="shared" si="8"/>
        <v>0.52100789770590439</v>
      </c>
    </row>
    <row r="67" spans="1:6">
      <c r="A67" s="89">
        <v>3431</v>
      </c>
      <c r="B67" s="96" t="s">
        <v>198</v>
      </c>
      <c r="C67" s="101">
        <v>1593</v>
      </c>
      <c r="D67" s="108">
        <v>2593</v>
      </c>
      <c r="E67" s="108">
        <v>1385.36</v>
      </c>
      <c r="F67" s="129">
        <f t="shared" si="8"/>
        <v>0.53426918627072884</v>
      </c>
    </row>
    <row r="68" spans="1:6">
      <c r="A68" s="89">
        <v>3433</v>
      </c>
      <c r="B68" s="96" t="s">
        <v>199</v>
      </c>
      <c r="C68" s="101">
        <v>66</v>
      </c>
      <c r="D68" s="108">
        <v>66</v>
      </c>
      <c r="E68" s="108">
        <v>0</v>
      </c>
      <c r="F68" s="129">
        <f t="shared" si="8"/>
        <v>0</v>
      </c>
    </row>
    <row r="69" spans="1:6">
      <c r="A69" s="87" t="s">
        <v>141</v>
      </c>
      <c r="B69" s="94" t="s">
        <v>142</v>
      </c>
      <c r="C69" s="99">
        <v>71936</v>
      </c>
      <c r="D69" s="106">
        <v>85568</v>
      </c>
      <c r="E69" s="106">
        <f>E70</f>
        <v>39291.440000000002</v>
      </c>
      <c r="F69" s="126">
        <f>E69/D69</f>
        <v>0.45918380703066569</v>
      </c>
    </row>
    <row r="70" spans="1:6">
      <c r="A70" s="88" t="s">
        <v>9</v>
      </c>
      <c r="B70" s="95" t="s">
        <v>10</v>
      </c>
      <c r="C70" s="100">
        <f>C71+C79</f>
        <v>71936</v>
      </c>
      <c r="D70" s="107">
        <f>D71+D79</f>
        <v>85568</v>
      </c>
      <c r="E70" s="107">
        <f>E71+E79</f>
        <v>39291.440000000002</v>
      </c>
      <c r="F70" s="127">
        <f>E70/D70</f>
        <v>0.45918380703066569</v>
      </c>
    </row>
    <row r="71" spans="1:6">
      <c r="A71" s="88" t="s">
        <v>58</v>
      </c>
      <c r="B71" s="95" t="s">
        <v>59</v>
      </c>
      <c r="C71" s="100">
        <f>C72+C74</f>
        <v>41410</v>
      </c>
      <c r="D71" s="107">
        <f>D72+D74</f>
        <v>53542</v>
      </c>
      <c r="E71" s="107">
        <f>E72+E74</f>
        <v>38056.71</v>
      </c>
      <c r="F71" s="127">
        <f t="shared" ref="F71:F82" si="14">E71/D71</f>
        <v>0.71078237645213105</v>
      </c>
    </row>
    <row r="72" spans="1:6">
      <c r="A72" s="89">
        <v>322</v>
      </c>
      <c r="B72" s="96" t="s">
        <v>63</v>
      </c>
      <c r="C72" s="101">
        <f>C73</f>
        <v>1593</v>
      </c>
      <c r="D72" s="101">
        <f t="shared" ref="D72" si="15">D73</f>
        <v>1593</v>
      </c>
      <c r="E72" s="101">
        <f>E73</f>
        <v>847.59</v>
      </c>
      <c r="F72" s="129">
        <f t="shared" si="14"/>
        <v>0.53207156308851222</v>
      </c>
    </row>
    <row r="73" spans="1:6">
      <c r="A73" s="89">
        <v>3221</v>
      </c>
      <c r="B73" s="96" t="s">
        <v>186</v>
      </c>
      <c r="C73" s="101">
        <v>1593</v>
      </c>
      <c r="D73" s="108">
        <v>1593</v>
      </c>
      <c r="E73" s="108">
        <v>847.59</v>
      </c>
      <c r="F73" s="129">
        <f t="shared" si="14"/>
        <v>0.53207156308851222</v>
      </c>
    </row>
    <row r="74" spans="1:6">
      <c r="A74" s="89">
        <v>323</v>
      </c>
      <c r="B74" s="96" t="s">
        <v>65</v>
      </c>
      <c r="C74" s="101">
        <f>SUM(C75:C78)</f>
        <v>39817</v>
      </c>
      <c r="D74" s="101">
        <f t="shared" ref="D74:E74" si="16">SUM(D75:D78)</f>
        <v>51949</v>
      </c>
      <c r="E74" s="101">
        <f t="shared" si="16"/>
        <v>37209.120000000003</v>
      </c>
      <c r="F74" s="129">
        <f t="shared" si="14"/>
        <v>0.71626248820959026</v>
      </c>
    </row>
    <row r="75" spans="1:6">
      <c r="A75" s="89">
        <v>3231</v>
      </c>
      <c r="B75" s="96" t="s">
        <v>175</v>
      </c>
      <c r="C75" s="101">
        <v>39817</v>
      </c>
      <c r="D75" s="108">
        <v>51817</v>
      </c>
      <c r="E75" s="108">
        <v>37209.120000000003</v>
      </c>
      <c r="F75" s="129">
        <f t="shared" si="14"/>
        <v>0.71808711426751848</v>
      </c>
    </row>
    <row r="76" spans="1:6">
      <c r="A76" s="89">
        <v>3235</v>
      </c>
      <c r="B76" s="96" t="s">
        <v>189</v>
      </c>
      <c r="C76" s="101">
        <v>0</v>
      </c>
      <c r="D76" s="108">
        <v>0</v>
      </c>
      <c r="E76" s="108">
        <v>0</v>
      </c>
      <c r="F76" s="129">
        <v>0</v>
      </c>
    </row>
    <row r="77" spans="1:6">
      <c r="A77" s="89">
        <v>3236</v>
      </c>
      <c r="B77" s="96" t="s">
        <v>190</v>
      </c>
      <c r="C77" s="101">
        <v>0</v>
      </c>
      <c r="D77" s="108">
        <v>0</v>
      </c>
      <c r="E77" s="108">
        <v>0</v>
      </c>
      <c r="F77" s="129">
        <v>0</v>
      </c>
    </row>
    <row r="78" spans="1:6">
      <c r="A78" s="89">
        <v>3238</v>
      </c>
      <c r="B78" s="96" t="s">
        <v>176</v>
      </c>
      <c r="C78" s="101">
        <v>0</v>
      </c>
      <c r="D78" s="108">
        <v>132</v>
      </c>
      <c r="E78" s="108">
        <v>0</v>
      </c>
      <c r="F78" s="129">
        <f t="shared" si="14"/>
        <v>0</v>
      </c>
    </row>
    <row r="79" spans="1:6">
      <c r="A79" s="114" t="s">
        <v>72</v>
      </c>
      <c r="B79" s="115" t="s">
        <v>73</v>
      </c>
      <c r="C79" s="116">
        <v>30526</v>
      </c>
      <c r="D79" s="117">
        <f>D80</f>
        <v>32026</v>
      </c>
      <c r="E79" s="117">
        <f>E80</f>
        <v>1234.73</v>
      </c>
      <c r="F79" s="127">
        <f t="shared" si="14"/>
        <v>3.8553987385249483E-2</v>
      </c>
    </row>
    <row r="80" spans="1:6">
      <c r="A80" s="89">
        <v>372</v>
      </c>
      <c r="B80" s="111" t="s">
        <v>177</v>
      </c>
      <c r="C80" s="101">
        <f>C81+C82</f>
        <v>30526</v>
      </c>
      <c r="D80" s="101">
        <f t="shared" ref="D80:E80" si="17">D81+D82</f>
        <v>32026</v>
      </c>
      <c r="E80" s="101">
        <f t="shared" si="17"/>
        <v>1234.73</v>
      </c>
      <c r="F80" s="129">
        <f t="shared" si="14"/>
        <v>3.8553987385249483E-2</v>
      </c>
    </row>
    <row r="81" spans="1:6">
      <c r="A81" s="89">
        <v>3721</v>
      </c>
      <c r="B81" s="96" t="s">
        <v>178</v>
      </c>
      <c r="C81" s="101">
        <v>0</v>
      </c>
      <c r="D81" s="108">
        <v>1500</v>
      </c>
      <c r="E81" s="108">
        <v>765.44</v>
      </c>
      <c r="F81" s="129">
        <f t="shared" si="14"/>
        <v>0.51029333333333338</v>
      </c>
    </row>
    <row r="82" spans="1:6">
      <c r="A82" s="89">
        <v>3722</v>
      </c>
      <c r="B82" s="96" t="s">
        <v>201</v>
      </c>
      <c r="C82" s="101">
        <v>30526</v>
      </c>
      <c r="D82" s="108">
        <v>30526</v>
      </c>
      <c r="E82" s="108">
        <v>469.29</v>
      </c>
      <c r="F82" s="129">
        <f t="shared" si="14"/>
        <v>1.5373452139160061E-2</v>
      </c>
    </row>
    <row r="83" spans="1:6" ht="22.5">
      <c r="A83" s="86" t="s">
        <v>143</v>
      </c>
      <c r="B83" s="93" t="s">
        <v>144</v>
      </c>
      <c r="C83" s="98">
        <v>2075519</v>
      </c>
      <c r="D83" s="105">
        <v>2209042</v>
      </c>
      <c r="E83" s="105">
        <f>E84</f>
        <v>1039841.0800000001</v>
      </c>
      <c r="F83" s="125">
        <f>E83/D83</f>
        <v>0.47072037561983887</v>
      </c>
    </row>
    <row r="84" spans="1:6">
      <c r="A84" s="87" t="s">
        <v>141</v>
      </c>
      <c r="B84" s="94" t="s">
        <v>142</v>
      </c>
      <c r="C84" s="99">
        <v>2075519</v>
      </c>
      <c r="D84" s="106">
        <v>2209042</v>
      </c>
      <c r="E84" s="106">
        <f>E85</f>
        <v>1039841.0800000001</v>
      </c>
      <c r="F84" s="126">
        <f>E84/D84</f>
        <v>0.47072037561983887</v>
      </c>
    </row>
    <row r="85" spans="1:6">
      <c r="A85" s="88" t="s">
        <v>9</v>
      </c>
      <c r="B85" s="95" t="s">
        <v>10</v>
      </c>
      <c r="C85" s="100">
        <f>C86+C96+C104</f>
        <v>2075519</v>
      </c>
      <c r="D85" s="100">
        <f>D86+D96+D104</f>
        <v>2209042</v>
      </c>
      <c r="E85" s="100">
        <f t="shared" ref="E85" si="18">E86+E96+E104</f>
        <v>1039841.0800000001</v>
      </c>
      <c r="F85" s="127">
        <f>E85/D85</f>
        <v>0.47072037561983887</v>
      </c>
    </row>
    <row r="86" spans="1:6">
      <c r="A86" s="88" t="s">
        <v>50</v>
      </c>
      <c r="B86" s="95" t="s">
        <v>51</v>
      </c>
      <c r="C86" s="100">
        <f>C87+C91+C93</f>
        <v>2012476</v>
      </c>
      <c r="D86" s="100">
        <f t="shared" ref="D86:E86" si="19">D87+D91+D93</f>
        <v>2130799</v>
      </c>
      <c r="E86" s="100">
        <f t="shared" si="19"/>
        <v>1003155.0100000001</v>
      </c>
      <c r="F86" s="127">
        <f t="shared" ref="F86:F106" si="20">E86/D86</f>
        <v>0.47078819259817567</v>
      </c>
    </row>
    <row r="87" spans="1:6">
      <c r="A87" s="89">
        <v>311</v>
      </c>
      <c r="B87" s="96" t="s">
        <v>207</v>
      </c>
      <c r="C87" s="101">
        <f>SUM(C88:C90)</f>
        <v>1678014</v>
      </c>
      <c r="D87" s="101">
        <f t="shared" ref="D87:E87" si="21">SUM(D88:D90)</f>
        <v>1776014</v>
      </c>
      <c r="E87" s="101">
        <f t="shared" si="21"/>
        <v>831736.24000000011</v>
      </c>
      <c r="F87" s="129">
        <f t="shared" si="20"/>
        <v>0.46831626327269948</v>
      </c>
    </row>
    <row r="88" spans="1:6">
      <c r="A88" s="89">
        <v>3111</v>
      </c>
      <c r="B88" s="96" t="s">
        <v>202</v>
      </c>
      <c r="C88" s="101">
        <f>1605946+4645</f>
        <v>1610591</v>
      </c>
      <c r="D88" s="108">
        <f>1690946+12645</f>
        <v>1703591</v>
      </c>
      <c r="E88" s="108">
        <v>791662.8</v>
      </c>
      <c r="F88" s="129">
        <f t="shared" si="20"/>
        <v>0.46470238455122154</v>
      </c>
    </row>
    <row r="89" spans="1:6">
      <c r="A89" s="89">
        <v>3113</v>
      </c>
      <c r="B89" s="96" t="s">
        <v>203</v>
      </c>
      <c r="C89" s="101">
        <v>33181</v>
      </c>
      <c r="D89" s="108">
        <v>38181</v>
      </c>
      <c r="E89" s="108">
        <v>20853.150000000001</v>
      </c>
      <c r="F89" s="129">
        <f t="shared" si="20"/>
        <v>0.54616563212068836</v>
      </c>
    </row>
    <row r="90" spans="1:6">
      <c r="A90" s="89">
        <v>3114</v>
      </c>
      <c r="B90" s="96" t="s">
        <v>204</v>
      </c>
      <c r="C90" s="101">
        <v>34242</v>
      </c>
      <c r="D90" s="108">
        <v>34242</v>
      </c>
      <c r="E90" s="108">
        <v>19220.29</v>
      </c>
      <c r="F90" s="129">
        <f t="shared" si="20"/>
        <v>0.56130745867647924</v>
      </c>
    </row>
    <row r="91" spans="1:6">
      <c r="A91" s="89">
        <v>312</v>
      </c>
      <c r="B91" s="96" t="s">
        <v>55</v>
      </c>
      <c r="C91" s="101">
        <f>C92</f>
        <v>69016</v>
      </c>
      <c r="D91" s="101">
        <f t="shared" ref="D91:E91" si="22">D92</f>
        <v>69016</v>
      </c>
      <c r="E91" s="101">
        <f t="shared" si="22"/>
        <v>37126.730000000003</v>
      </c>
      <c r="F91" s="129">
        <f t="shared" si="20"/>
        <v>0.53794381013098413</v>
      </c>
    </row>
    <row r="92" spans="1:6">
      <c r="A92" s="89">
        <v>3121</v>
      </c>
      <c r="B92" s="96" t="s">
        <v>55</v>
      </c>
      <c r="C92" s="101">
        <v>69016</v>
      </c>
      <c r="D92" s="108">
        <v>69016</v>
      </c>
      <c r="E92" s="108">
        <v>37126.730000000003</v>
      </c>
      <c r="F92" s="129">
        <f t="shared" si="20"/>
        <v>0.53794381013098413</v>
      </c>
    </row>
    <row r="93" spans="1:6">
      <c r="A93" s="89">
        <v>313</v>
      </c>
      <c r="B93" s="96" t="s">
        <v>57</v>
      </c>
      <c r="C93" s="101">
        <f>C94+C95</f>
        <v>265446</v>
      </c>
      <c r="D93" s="101">
        <f t="shared" ref="D93:E93" si="23">D94+D95</f>
        <v>285769</v>
      </c>
      <c r="E93" s="101">
        <f t="shared" si="23"/>
        <v>134292.04</v>
      </c>
      <c r="F93" s="129">
        <f t="shared" si="20"/>
        <v>0.46993214799365923</v>
      </c>
    </row>
    <row r="94" spans="1:6">
      <c r="A94" s="89">
        <v>3132</v>
      </c>
      <c r="B94" s="96" t="s">
        <v>208</v>
      </c>
      <c r="C94" s="101">
        <v>265446</v>
      </c>
      <c r="D94" s="108">
        <v>285446</v>
      </c>
      <c r="E94" s="108">
        <v>134292.04</v>
      </c>
      <c r="F94" s="129">
        <f t="shared" si="20"/>
        <v>0.47046390560736534</v>
      </c>
    </row>
    <row r="95" spans="1:6">
      <c r="A95" s="89">
        <v>3133</v>
      </c>
      <c r="B95" s="96" t="s">
        <v>209</v>
      </c>
      <c r="C95" s="101">
        <v>0</v>
      </c>
      <c r="D95" s="108">
        <v>323</v>
      </c>
      <c r="E95" s="108">
        <v>0</v>
      </c>
      <c r="F95" s="129">
        <f t="shared" si="20"/>
        <v>0</v>
      </c>
    </row>
    <row r="96" spans="1:6">
      <c r="A96" s="88" t="s">
        <v>58</v>
      </c>
      <c r="B96" s="95" t="s">
        <v>59</v>
      </c>
      <c r="C96" s="100">
        <f>C97+C99+C101</f>
        <v>62963</v>
      </c>
      <c r="D96" s="100">
        <f t="shared" ref="D96:E96" si="24">D97+D99+D101</f>
        <v>75663</v>
      </c>
      <c r="E96" s="100">
        <f t="shared" si="24"/>
        <v>36686.07</v>
      </c>
      <c r="F96" s="127">
        <f t="shared" si="20"/>
        <v>0.48486142500297369</v>
      </c>
    </row>
    <row r="97" spans="1:6">
      <c r="A97" s="89">
        <v>321</v>
      </c>
      <c r="B97" s="96" t="s">
        <v>61</v>
      </c>
      <c r="C97" s="101">
        <f>C98</f>
        <v>57735</v>
      </c>
      <c r="D97" s="101">
        <f t="shared" ref="D97:E97" si="25">D98</f>
        <v>63735</v>
      </c>
      <c r="E97" s="101">
        <f t="shared" si="25"/>
        <v>32340.59</v>
      </c>
      <c r="F97" s="129">
        <f t="shared" si="20"/>
        <v>0.50742276614105275</v>
      </c>
    </row>
    <row r="98" spans="1:6">
      <c r="A98" s="89">
        <v>3212</v>
      </c>
      <c r="B98" s="96" t="s">
        <v>205</v>
      </c>
      <c r="C98" s="101">
        <v>57735</v>
      </c>
      <c r="D98" s="108">
        <v>63735</v>
      </c>
      <c r="E98" s="108">
        <v>32340.59</v>
      </c>
      <c r="F98" s="129">
        <f t="shared" si="20"/>
        <v>0.50742276614105275</v>
      </c>
    </row>
    <row r="99" spans="1:6">
      <c r="A99" s="89">
        <v>323</v>
      </c>
      <c r="B99" s="96" t="s">
        <v>65</v>
      </c>
      <c r="C99" s="101">
        <f>C100</f>
        <v>0</v>
      </c>
      <c r="D99" s="101">
        <f t="shared" ref="D99:E99" si="26">D100</f>
        <v>0</v>
      </c>
      <c r="E99" s="101">
        <f t="shared" si="26"/>
        <v>0</v>
      </c>
      <c r="F99" s="129">
        <v>0</v>
      </c>
    </row>
    <row r="100" spans="1:6">
      <c r="A100" s="89">
        <v>3236</v>
      </c>
      <c r="B100" s="96" t="s">
        <v>190</v>
      </c>
      <c r="C100" s="101">
        <v>0</v>
      </c>
      <c r="D100" s="108">
        <v>0</v>
      </c>
      <c r="E100" s="108">
        <v>0</v>
      </c>
      <c r="F100" s="129">
        <v>0</v>
      </c>
    </row>
    <row r="101" spans="1:6">
      <c r="A101" s="89">
        <v>329</v>
      </c>
      <c r="B101" s="96" t="s">
        <v>67</v>
      </c>
      <c r="C101" s="101">
        <f>C102+C103</f>
        <v>5228</v>
      </c>
      <c r="D101" s="101">
        <f>D102+D103</f>
        <v>11928</v>
      </c>
      <c r="E101" s="101">
        <f t="shared" ref="E101" si="27">E102+E103</f>
        <v>4345.4799999999996</v>
      </c>
      <c r="F101" s="129">
        <f t="shared" si="20"/>
        <v>0.36430918846411803</v>
      </c>
    </row>
    <row r="102" spans="1:6">
      <c r="A102" s="89">
        <v>3295</v>
      </c>
      <c r="B102" s="96" t="s">
        <v>206</v>
      </c>
      <c r="C102" s="101">
        <f>4486+265</f>
        <v>4751</v>
      </c>
      <c r="D102" s="108">
        <f>9486+765</f>
        <v>10251</v>
      </c>
      <c r="E102" s="108">
        <v>4345.4799999999996</v>
      </c>
      <c r="F102" s="129">
        <f t="shared" si="20"/>
        <v>0.42390791142327572</v>
      </c>
    </row>
    <row r="103" spans="1:6">
      <c r="A103" s="89">
        <v>3296</v>
      </c>
      <c r="B103" s="96" t="s">
        <v>197</v>
      </c>
      <c r="C103" s="101">
        <v>477</v>
      </c>
      <c r="D103" s="108">
        <v>1677</v>
      </c>
      <c r="E103" s="108">
        <v>0</v>
      </c>
      <c r="F103" s="129">
        <f t="shared" si="20"/>
        <v>0</v>
      </c>
    </row>
    <row r="104" spans="1:6">
      <c r="A104" s="88" t="s">
        <v>68</v>
      </c>
      <c r="B104" s="95" t="s">
        <v>69</v>
      </c>
      <c r="C104" s="100">
        <v>80</v>
      </c>
      <c r="D104" s="100">
        <f>D105</f>
        <v>2580</v>
      </c>
      <c r="E104" s="100">
        <f>E105</f>
        <v>0</v>
      </c>
      <c r="F104" s="127">
        <f t="shared" si="20"/>
        <v>0</v>
      </c>
    </row>
    <row r="105" spans="1:6">
      <c r="A105" s="89">
        <v>343</v>
      </c>
      <c r="B105" s="96" t="s">
        <v>71</v>
      </c>
      <c r="C105" s="101">
        <v>80</v>
      </c>
      <c r="D105" s="108">
        <f>D106</f>
        <v>2580</v>
      </c>
      <c r="E105" s="108">
        <f>E106</f>
        <v>0</v>
      </c>
      <c r="F105" s="129">
        <f t="shared" si="20"/>
        <v>0</v>
      </c>
    </row>
    <row r="106" spans="1:6">
      <c r="A106" s="89">
        <v>3433</v>
      </c>
      <c r="B106" s="96" t="s">
        <v>199</v>
      </c>
      <c r="C106" s="101">
        <v>80</v>
      </c>
      <c r="D106" s="108">
        <v>2580</v>
      </c>
      <c r="E106" s="108">
        <v>0</v>
      </c>
      <c r="F106" s="129">
        <f t="shared" si="20"/>
        <v>0</v>
      </c>
    </row>
    <row r="107" spans="1:6" ht="33.75">
      <c r="A107" s="86" t="s">
        <v>145</v>
      </c>
      <c r="B107" s="93" t="s">
        <v>146</v>
      </c>
      <c r="C107" s="98">
        <v>45789</v>
      </c>
      <c r="D107" s="105">
        <v>50483</v>
      </c>
      <c r="E107" s="105">
        <f>E108+E124+E133+E144</f>
        <v>6854.619999999999</v>
      </c>
      <c r="F107" s="125">
        <f>E107/D107</f>
        <v>0.13578075787888991</v>
      </c>
    </row>
    <row r="108" spans="1:6">
      <c r="A108" s="87" t="s">
        <v>135</v>
      </c>
      <c r="B108" s="94" t="s">
        <v>136</v>
      </c>
      <c r="C108" s="99">
        <f>C109+C113</f>
        <v>9291</v>
      </c>
      <c r="D108" s="99">
        <f t="shared" ref="D108" si="28">D109+D113</f>
        <v>9291</v>
      </c>
      <c r="E108" s="99">
        <f>E109+E113</f>
        <v>4460.99</v>
      </c>
      <c r="F108" s="126">
        <f>E108/D108</f>
        <v>0.48014099666343774</v>
      </c>
    </row>
    <row r="109" spans="1:6">
      <c r="A109" s="88" t="s">
        <v>9</v>
      </c>
      <c r="B109" s="95" t="s">
        <v>10</v>
      </c>
      <c r="C109" s="100">
        <v>398</v>
      </c>
      <c r="D109" s="107">
        <v>398</v>
      </c>
      <c r="E109" s="107">
        <f>E110</f>
        <v>237.5</v>
      </c>
      <c r="F109" s="127">
        <f>E109/D109</f>
        <v>0.59673366834170849</v>
      </c>
    </row>
    <row r="110" spans="1:6">
      <c r="A110" s="88" t="s">
        <v>58</v>
      </c>
      <c r="B110" s="95" t="s">
        <v>59</v>
      </c>
      <c r="C110" s="100">
        <v>398</v>
      </c>
      <c r="D110" s="107">
        <v>398</v>
      </c>
      <c r="E110" s="107">
        <f>E111</f>
        <v>237.5</v>
      </c>
      <c r="F110" s="127">
        <f t="shared" ref="F110:F309" si="29">E110/D110</f>
        <v>0.59673366834170849</v>
      </c>
    </row>
    <row r="111" spans="1:6">
      <c r="A111" s="89">
        <v>323</v>
      </c>
      <c r="B111" s="96" t="s">
        <v>65</v>
      </c>
      <c r="C111" s="101">
        <v>398</v>
      </c>
      <c r="D111" s="101">
        <v>398</v>
      </c>
      <c r="E111" s="108">
        <f>E112</f>
        <v>237.5</v>
      </c>
      <c r="F111" s="129">
        <f t="shared" si="29"/>
        <v>0.59673366834170849</v>
      </c>
    </row>
    <row r="112" spans="1:6">
      <c r="A112" s="89">
        <v>3232</v>
      </c>
      <c r="B112" s="96" t="s">
        <v>187</v>
      </c>
      <c r="C112" s="101">
        <v>398</v>
      </c>
      <c r="D112" s="101">
        <v>398</v>
      </c>
      <c r="E112" s="108">
        <v>237.5</v>
      </c>
      <c r="F112" s="129">
        <f t="shared" si="29"/>
        <v>0.59673366834170849</v>
      </c>
    </row>
    <row r="113" spans="1:6">
      <c r="A113" s="88" t="s">
        <v>11</v>
      </c>
      <c r="B113" s="95" t="s">
        <v>12</v>
      </c>
      <c r="C113" s="100">
        <f>C114</f>
        <v>8893</v>
      </c>
      <c r="D113" s="100">
        <f t="shared" ref="D113:E113" si="30">D114</f>
        <v>8893</v>
      </c>
      <c r="E113" s="100">
        <f t="shared" si="30"/>
        <v>4223.49</v>
      </c>
      <c r="F113" s="127">
        <f t="shared" si="29"/>
        <v>0.4749229731249297</v>
      </c>
    </row>
    <row r="114" spans="1:6">
      <c r="A114" s="88" t="s">
        <v>85</v>
      </c>
      <c r="B114" s="95" t="s">
        <v>78</v>
      </c>
      <c r="C114" s="100">
        <f>C115+C119</f>
        <v>8893</v>
      </c>
      <c r="D114" s="100">
        <f t="shared" ref="D114:E114" si="31">D115+D119</f>
        <v>8893</v>
      </c>
      <c r="E114" s="100">
        <f t="shared" si="31"/>
        <v>4223.49</v>
      </c>
      <c r="F114" s="127">
        <f t="shared" si="29"/>
        <v>0.4749229731249297</v>
      </c>
    </row>
    <row r="115" spans="1:6">
      <c r="A115" s="89">
        <v>422</v>
      </c>
      <c r="B115" s="96" t="s">
        <v>80</v>
      </c>
      <c r="C115" s="101">
        <f>C116+C117+C118</f>
        <v>5442</v>
      </c>
      <c r="D115" s="101">
        <f t="shared" ref="D115:E115" si="32">D116+D117+D118</f>
        <v>5442</v>
      </c>
      <c r="E115" s="101">
        <f t="shared" si="32"/>
        <v>1603.24</v>
      </c>
      <c r="F115" s="129">
        <f t="shared" si="29"/>
        <v>0.29460492466005145</v>
      </c>
    </row>
    <row r="116" spans="1:6">
      <c r="A116" s="89">
        <v>4221</v>
      </c>
      <c r="B116" s="96" t="s">
        <v>210</v>
      </c>
      <c r="C116" s="101">
        <v>3982</v>
      </c>
      <c r="D116" s="108">
        <v>3982</v>
      </c>
      <c r="E116" s="108">
        <v>541.24</v>
      </c>
      <c r="F116" s="129">
        <f t="shared" si="29"/>
        <v>0.13592164741336013</v>
      </c>
    </row>
    <row r="117" spans="1:6">
      <c r="A117" s="89">
        <v>4226</v>
      </c>
      <c r="B117" s="96" t="s">
        <v>211</v>
      </c>
      <c r="C117" s="101">
        <v>398</v>
      </c>
      <c r="D117" s="108">
        <v>398</v>
      </c>
      <c r="E117" s="108">
        <v>0</v>
      </c>
      <c r="F117" s="129">
        <f t="shared" si="29"/>
        <v>0</v>
      </c>
    </row>
    <row r="118" spans="1:6">
      <c r="A118" s="89">
        <v>4227</v>
      </c>
      <c r="B118" s="96" t="s">
        <v>212</v>
      </c>
      <c r="C118" s="101">
        <v>1062</v>
      </c>
      <c r="D118" s="108">
        <v>1062</v>
      </c>
      <c r="E118" s="108">
        <v>1062</v>
      </c>
      <c r="F118" s="129">
        <f t="shared" si="29"/>
        <v>1</v>
      </c>
    </row>
    <row r="119" spans="1:6">
      <c r="A119" s="89">
        <v>424</v>
      </c>
      <c r="B119" s="96" t="s">
        <v>82</v>
      </c>
      <c r="C119" s="101">
        <f>C120</f>
        <v>3451</v>
      </c>
      <c r="D119" s="101">
        <f t="shared" ref="D119:E119" si="33">D120</f>
        <v>3451</v>
      </c>
      <c r="E119" s="101">
        <f t="shared" si="33"/>
        <v>2620.25</v>
      </c>
      <c r="F119" s="129">
        <f t="shared" si="29"/>
        <v>0.75927267458707626</v>
      </c>
    </row>
    <row r="120" spans="1:6">
      <c r="A120" s="89">
        <v>4241</v>
      </c>
      <c r="B120" s="96" t="s">
        <v>213</v>
      </c>
      <c r="C120" s="101">
        <v>3451</v>
      </c>
      <c r="D120" s="108">
        <v>3451</v>
      </c>
      <c r="E120" s="108">
        <v>2620.25</v>
      </c>
      <c r="F120" s="129">
        <f t="shared" si="29"/>
        <v>0.75927267458707626</v>
      </c>
    </row>
    <row r="121" spans="1:6">
      <c r="A121" s="88">
        <v>45</v>
      </c>
      <c r="B121" s="95" t="s">
        <v>215</v>
      </c>
      <c r="C121" s="100">
        <f>C122</f>
        <v>0</v>
      </c>
      <c r="D121" s="100">
        <f t="shared" ref="D121:E122" si="34">D122</f>
        <v>0</v>
      </c>
      <c r="E121" s="100">
        <f t="shared" si="34"/>
        <v>0</v>
      </c>
      <c r="F121" s="127">
        <v>0</v>
      </c>
    </row>
    <row r="122" spans="1:6">
      <c r="A122" s="89">
        <v>451</v>
      </c>
      <c r="B122" s="96" t="s">
        <v>214</v>
      </c>
      <c r="C122" s="101">
        <f>C123</f>
        <v>0</v>
      </c>
      <c r="D122" s="101">
        <f t="shared" si="34"/>
        <v>0</v>
      </c>
      <c r="E122" s="101">
        <f t="shared" si="34"/>
        <v>0</v>
      </c>
      <c r="F122" s="129">
        <v>0</v>
      </c>
    </row>
    <row r="123" spans="1:6">
      <c r="A123" s="89">
        <v>4511</v>
      </c>
      <c r="B123" s="96" t="s">
        <v>214</v>
      </c>
      <c r="C123" s="101">
        <v>0</v>
      </c>
      <c r="D123" s="108">
        <v>0</v>
      </c>
      <c r="E123" s="108">
        <v>0</v>
      </c>
      <c r="F123" s="129">
        <v>0</v>
      </c>
    </row>
    <row r="124" spans="1:6">
      <c r="A124" s="87" t="s">
        <v>137</v>
      </c>
      <c r="B124" s="94" t="s">
        <v>138</v>
      </c>
      <c r="C124" s="99">
        <f>C125+C130</f>
        <v>796</v>
      </c>
      <c r="D124" s="99">
        <f t="shared" ref="D124:E124" si="35">D125+D130</f>
        <v>3374</v>
      </c>
      <c r="E124" s="99">
        <f t="shared" si="35"/>
        <v>12.44</v>
      </c>
      <c r="F124" s="126">
        <f>E124/D124</f>
        <v>3.687018375815056E-3</v>
      </c>
    </row>
    <row r="125" spans="1:6">
      <c r="A125" s="88" t="s">
        <v>9</v>
      </c>
      <c r="B125" s="95" t="s">
        <v>10</v>
      </c>
      <c r="C125" s="100">
        <f>C126</f>
        <v>796</v>
      </c>
      <c r="D125" s="100">
        <f t="shared" ref="D125:E125" si="36">D126</f>
        <v>3374</v>
      </c>
      <c r="E125" s="100">
        <f t="shared" si="36"/>
        <v>12.44</v>
      </c>
      <c r="F125" s="127">
        <f t="shared" si="29"/>
        <v>3.687018375815056E-3</v>
      </c>
    </row>
    <row r="126" spans="1:6">
      <c r="A126" s="88" t="s">
        <v>58</v>
      </c>
      <c r="B126" s="95" t="s">
        <v>59</v>
      </c>
      <c r="C126" s="100">
        <f>C127</f>
        <v>796</v>
      </c>
      <c r="D126" s="100">
        <f t="shared" ref="D126:E126" si="37">D127</f>
        <v>3374</v>
      </c>
      <c r="E126" s="100">
        <f t="shared" si="37"/>
        <v>12.44</v>
      </c>
      <c r="F126" s="127">
        <f t="shared" si="29"/>
        <v>3.687018375815056E-3</v>
      </c>
    </row>
    <row r="127" spans="1:6">
      <c r="A127" s="89">
        <v>323</v>
      </c>
      <c r="B127" s="96" t="s">
        <v>65</v>
      </c>
      <c r="C127" s="101">
        <f>C128+C129</f>
        <v>796</v>
      </c>
      <c r="D127" s="101">
        <f t="shared" ref="D127:E127" si="38">D128+D129</f>
        <v>3374</v>
      </c>
      <c r="E127" s="101">
        <f t="shared" si="38"/>
        <v>12.44</v>
      </c>
      <c r="F127" s="129">
        <f t="shared" si="29"/>
        <v>3.687018375815056E-3</v>
      </c>
    </row>
    <row r="128" spans="1:6">
      <c r="A128" s="89">
        <v>3232</v>
      </c>
      <c r="B128" s="96" t="s">
        <v>187</v>
      </c>
      <c r="C128" s="101">
        <v>796</v>
      </c>
      <c r="D128" s="108">
        <v>3374</v>
      </c>
      <c r="E128" s="108">
        <v>12.44</v>
      </c>
      <c r="F128" s="129">
        <f t="shared" si="29"/>
        <v>3.687018375815056E-3</v>
      </c>
    </row>
    <row r="129" spans="1:6">
      <c r="A129" s="89">
        <v>3239</v>
      </c>
      <c r="B129" s="96" t="s">
        <v>192</v>
      </c>
      <c r="C129" s="101">
        <v>0</v>
      </c>
      <c r="D129" s="108">
        <v>0</v>
      </c>
      <c r="E129" s="108">
        <v>0</v>
      </c>
      <c r="F129" s="129">
        <v>0</v>
      </c>
    </row>
    <row r="130" spans="1:6">
      <c r="A130" s="88">
        <v>42</v>
      </c>
      <c r="B130" s="95" t="s">
        <v>78</v>
      </c>
      <c r="C130" s="100">
        <f>C131</f>
        <v>0</v>
      </c>
      <c r="D130" s="100">
        <f t="shared" ref="D130:E130" si="39">D131</f>
        <v>0</v>
      </c>
      <c r="E130" s="100">
        <f t="shared" si="39"/>
        <v>0</v>
      </c>
      <c r="F130" s="127">
        <v>0</v>
      </c>
    </row>
    <row r="131" spans="1:6">
      <c r="A131" s="89">
        <v>422</v>
      </c>
      <c r="B131" s="96" t="s">
        <v>80</v>
      </c>
      <c r="C131" s="101">
        <f>C132</f>
        <v>0</v>
      </c>
      <c r="D131" s="101">
        <f t="shared" ref="D131:E131" si="40">D132</f>
        <v>0</v>
      </c>
      <c r="E131" s="101">
        <f t="shared" si="40"/>
        <v>0</v>
      </c>
      <c r="F131" s="129">
        <v>0</v>
      </c>
    </row>
    <row r="132" spans="1:6">
      <c r="A132" s="89">
        <v>4221</v>
      </c>
      <c r="B132" s="96" t="s">
        <v>210</v>
      </c>
      <c r="C132" s="101">
        <v>0</v>
      </c>
      <c r="D132" s="108">
        <v>0</v>
      </c>
      <c r="E132" s="108">
        <v>0</v>
      </c>
      <c r="F132" s="129">
        <v>0</v>
      </c>
    </row>
    <row r="133" spans="1:6">
      <c r="A133" s="87" t="s">
        <v>141</v>
      </c>
      <c r="B133" s="94" t="s">
        <v>142</v>
      </c>
      <c r="C133" s="99">
        <f>C134</f>
        <v>35702</v>
      </c>
      <c r="D133" s="99">
        <f t="shared" ref="D133:E133" si="41">D134</f>
        <v>35702</v>
      </c>
      <c r="E133" s="99">
        <f t="shared" si="41"/>
        <v>265.58999999999997</v>
      </c>
      <c r="F133" s="126">
        <f>E133/D133</f>
        <v>7.4390790431908566E-3</v>
      </c>
    </row>
    <row r="134" spans="1:6">
      <c r="A134" s="88" t="s">
        <v>11</v>
      </c>
      <c r="B134" s="95" t="s">
        <v>12</v>
      </c>
      <c r="C134" s="100">
        <f>C135+C138</f>
        <v>35702</v>
      </c>
      <c r="D134" s="100">
        <f t="shared" ref="D134:E134" si="42">D135+D138</f>
        <v>35702</v>
      </c>
      <c r="E134" s="100">
        <f t="shared" si="42"/>
        <v>265.58999999999997</v>
      </c>
      <c r="F134" s="127">
        <f t="shared" si="29"/>
        <v>7.4390790431908566E-3</v>
      </c>
    </row>
    <row r="135" spans="1:6">
      <c r="A135" s="88">
        <v>41</v>
      </c>
      <c r="B135" s="95" t="s">
        <v>76</v>
      </c>
      <c r="C135" s="100">
        <f>C136</f>
        <v>0</v>
      </c>
      <c r="D135" s="100">
        <f t="shared" ref="D135:E135" si="43">D136</f>
        <v>0</v>
      </c>
      <c r="E135" s="100">
        <f t="shared" si="43"/>
        <v>0</v>
      </c>
      <c r="F135" s="127">
        <v>0</v>
      </c>
    </row>
    <row r="136" spans="1:6">
      <c r="A136" s="89">
        <v>412</v>
      </c>
      <c r="B136" s="96" t="s">
        <v>77</v>
      </c>
      <c r="C136" s="101">
        <f>C137</f>
        <v>0</v>
      </c>
      <c r="D136" s="101">
        <f t="shared" ref="D136:E136" si="44">D137</f>
        <v>0</v>
      </c>
      <c r="E136" s="101">
        <f t="shared" si="44"/>
        <v>0</v>
      </c>
      <c r="F136" s="129">
        <v>0</v>
      </c>
    </row>
    <row r="137" spans="1:6">
      <c r="A137" s="89">
        <v>4123</v>
      </c>
      <c r="B137" s="96" t="s">
        <v>216</v>
      </c>
      <c r="C137" s="101">
        <v>0</v>
      </c>
      <c r="D137" s="108">
        <v>0</v>
      </c>
      <c r="E137" s="108">
        <v>0</v>
      </c>
      <c r="F137" s="129">
        <v>0</v>
      </c>
    </row>
    <row r="138" spans="1:6">
      <c r="A138" s="88" t="s">
        <v>85</v>
      </c>
      <c r="B138" s="95" t="s">
        <v>78</v>
      </c>
      <c r="C138" s="100">
        <f>C139+C142</f>
        <v>35702</v>
      </c>
      <c r="D138" s="100">
        <f t="shared" ref="D138:E138" si="45">D139+D142</f>
        <v>35702</v>
      </c>
      <c r="E138" s="100">
        <f t="shared" si="45"/>
        <v>265.58999999999997</v>
      </c>
      <c r="F138" s="127">
        <f t="shared" si="29"/>
        <v>7.4390790431908566E-3</v>
      </c>
    </row>
    <row r="139" spans="1:6">
      <c r="A139" s="89">
        <v>422</v>
      </c>
      <c r="B139" s="96" t="s">
        <v>80</v>
      </c>
      <c r="C139" s="101">
        <f>C140+C141</f>
        <v>0</v>
      </c>
      <c r="D139" s="101">
        <f t="shared" ref="D139:E139" si="46">D140+D141</f>
        <v>0</v>
      </c>
      <c r="E139" s="101">
        <f t="shared" si="46"/>
        <v>0</v>
      </c>
      <c r="F139" s="129">
        <v>0</v>
      </c>
    </row>
    <row r="140" spans="1:6">
      <c r="A140" s="89">
        <v>4221</v>
      </c>
      <c r="B140" s="96" t="s">
        <v>210</v>
      </c>
      <c r="C140" s="101">
        <v>0</v>
      </c>
      <c r="D140" s="108">
        <v>0</v>
      </c>
      <c r="E140" s="108">
        <v>0</v>
      </c>
      <c r="F140" s="129">
        <v>0</v>
      </c>
    </row>
    <row r="141" spans="1:6">
      <c r="A141" s="89">
        <v>4226</v>
      </c>
      <c r="B141" s="96" t="s">
        <v>211</v>
      </c>
      <c r="C141" s="101">
        <v>0</v>
      </c>
      <c r="D141" s="108">
        <v>0</v>
      </c>
      <c r="E141" s="108">
        <v>0</v>
      </c>
      <c r="F141" s="129">
        <v>0</v>
      </c>
    </row>
    <row r="142" spans="1:6">
      <c r="A142" s="89">
        <v>424</v>
      </c>
      <c r="B142" s="96" t="s">
        <v>82</v>
      </c>
      <c r="C142" s="101">
        <f>C143</f>
        <v>35702</v>
      </c>
      <c r="D142" s="101">
        <f t="shared" ref="D142:E142" si="47">D143</f>
        <v>35702</v>
      </c>
      <c r="E142" s="101">
        <f t="shared" si="47"/>
        <v>265.58999999999997</v>
      </c>
      <c r="F142" s="129">
        <f t="shared" si="29"/>
        <v>7.4390790431908566E-3</v>
      </c>
    </row>
    <row r="143" spans="1:6">
      <c r="A143" s="89">
        <v>4241</v>
      </c>
      <c r="B143" s="96" t="s">
        <v>213</v>
      </c>
      <c r="C143" s="101">
        <v>35702</v>
      </c>
      <c r="D143" s="108">
        <v>35702</v>
      </c>
      <c r="E143" s="108">
        <v>265.58999999999997</v>
      </c>
      <c r="F143" s="129">
        <f t="shared" si="29"/>
        <v>7.4390790431908566E-3</v>
      </c>
    </row>
    <row r="144" spans="1:6">
      <c r="A144" s="87" t="s">
        <v>147</v>
      </c>
      <c r="B144" s="94" t="s">
        <v>148</v>
      </c>
      <c r="C144" s="99">
        <v>0</v>
      </c>
      <c r="D144" s="106">
        <f t="shared" ref="D144:E147" si="48">D145</f>
        <v>2116</v>
      </c>
      <c r="E144" s="106">
        <f t="shared" si="48"/>
        <v>2115.6</v>
      </c>
      <c r="F144" s="126">
        <f>E144/D144</f>
        <v>0.99981096408317571</v>
      </c>
    </row>
    <row r="145" spans="1:6">
      <c r="A145" s="88" t="s">
        <v>11</v>
      </c>
      <c r="B145" s="95" t="s">
        <v>12</v>
      </c>
      <c r="C145" s="100">
        <v>0</v>
      </c>
      <c r="D145" s="107">
        <f t="shared" si="48"/>
        <v>2116</v>
      </c>
      <c r="E145" s="107">
        <f t="shared" si="48"/>
        <v>2115.6</v>
      </c>
      <c r="F145" s="127">
        <f t="shared" si="29"/>
        <v>0.99981096408317571</v>
      </c>
    </row>
    <row r="146" spans="1:6">
      <c r="A146" s="89" t="s">
        <v>85</v>
      </c>
      <c r="B146" s="96" t="s">
        <v>78</v>
      </c>
      <c r="C146" s="101">
        <v>0</v>
      </c>
      <c r="D146" s="108">
        <f t="shared" si="48"/>
        <v>2116</v>
      </c>
      <c r="E146" s="108">
        <f t="shared" si="48"/>
        <v>2115.6</v>
      </c>
      <c r="F146" s="129">
        <f t="shared" si="29"/>
        <v>0.99981096408317571</v>
      </c>
    </row>
    <row r="147" spans="1:6">
      <c r="A147" s="89">
        <v>422</v>
      </c>
      <c r="B147" s="96" t="s">
        <v>80</v>
      </c>
      <c r="C147" s="101">
        <v>0</v>
      </c>
      <c r="D147" s="108">
        <f t="shared" si="48"/>
        <v>2116</v>
      </c>
      <c r="E147" s="108">
        <f t="shared" si="48"/>
        <v>2115.6</v>
      </c>
      <c r="F147" s="129">
        <f t="shared" si="29"/>
        <v>0.99981096408317571</v>
      </c>
    </row>
    <row r="148" spans="1:6">
      <c r="A148" s="89">
        <v>4223</v>
      </c>
      <c r="B148" s="96" t="s">
        <v>217</v>
      </c>
      <c r="C148" s="101">
        <v>0</v>
      </c>
      <c r="D148" s="108">
        <v>2116</v>
      </c>
      <c r="E148" s="108">
        <v>2115.6</v>
      </c>
      <c r="F148" s="129">
        <f t="shared" si="29"/>
        <v>0.99981096408317571</v>
      </c>
    </row>
    <row r="149" spans="1:6" ht="22.5">
      <c r="A149" s="85" t="s">
        <v>149</v>
      </c>
      <c r="B149" s="92" t="s">
        <v>150</v>
      </c>
      <c r="C149" s="97">
        <v>559293</v>
      </c>
      <c r="D149" s="104">
        <v>721394</v>
      </c>
      <c r="E149" s="104">
        <f>E150+E214+E262+E305+E311+E333+E358</f>
        <v>256034</v>
      </c>
      <c r="F149" s="124">
        <f>E149/D149</f>
        <v>0.35491562169909924</v>
      </c>
    </row>
    <row r="150" spans="1:6" ht="22.5">
      <c r="A150" s="86" t="s">
        <v>151</v>
      </c>
      <c r="B150" s="93" t="s">
        <v>152</v>
      </c>
      <c r="C150" s="98">
        <v>18514</v>
      </c>
      <c r="D150" s="105">
        <v>19100</v>
      </c>
      <c r="E150" s="105">
        <f>E151+E168+E175+E193</f>
        <v>6078.619999999999</v>
      </c>
      <c r="F150" s="125">
        <f>E150/D150</f>
        <v>0.31825235602094237</v>
      </c>
    </row>
    <row r="151" spans="1:6">
      <c r="A151" s="87" t="s">
        <v>135</v>
      </c>
      <c r="B151" s="94" t="s">
        <v>136</v>
      </c>
      <c r="C151" s="99">
        <f>C152</f>
        <v>5574</v>
      </c>
      <c r="D151" s="99">
        <f t="shared" ref="D151:E151" si="49">D152</f>
        <v>5574</v>
      </c>
      <c r="E151" s="99">
        <f t="shared" si="49"/>
        <v>676.78</v>
      </c>
      <c r="F151" s="126">
        <f>E151/D151</f>
        <v>0.1214172945819878</v>
      </c>
    </row>
    <row r="152" spans="1:6">
      <c r="A152" s="88" t="s">
        <v>9</v>
      </c>
      <c r="B152" s="95" t="s">
        <v>10</v>
      </c>
      <c r="C152" s="100">
        <f>C153+C159</f>
        <v>5574</v>
      </c>
      <c r="D152" s="100">
        <f t="shared" ref="D152:E152" si="50">D153+D159</f>
        <v>5574</v>
      </c>
      <c r="E152" s="100">
        <f t="shared" si="50"/>
        <v>676.78</v>
      </c>
      <c r="F152" s="127">
        <f t="shared" si="29"/>
        <v>0.1214172945819878</v>
      </c>
    </row>
    <row r="153" spans="1:6">
      <c r="A153" s="88" t="s">
        <v>50</v>
      </c>
      <c r="B153" s="95" t="s">
        <v>51</v>
      </c>
      <c r="C153" s="100">
        <f>C154+C156</f>
        <v>1726</v>
      </c>
      <c r="D153" s="100">
        <f t="shared" ref="D153:E153" si="51">D154+D156</f>
        <v>1726</v>
      </c>
      <c r="E153" s="100">
        <f t="shared" si="51"/>
        <v>0</v>
      </c>
      <c r="F153" s="127">
        <f t="shared" si="29"/>
        <v>0</v>
      </c>
    </row>
    <row r="154" spans="1:6">
      <c r="A154" s="89">
        <v>311</v>
      </c>
      <c r="B154" s="96" t="s">
        <v>207</v>
      </c>
      <c r="C154" s="101">
        <f>C155</f>
        <v>1062</v>
      </c>
      <c r="D154" s="101">
        <f t="shared" ref="D154:E154" si="52">D155</f>
        <v>1062</v>
      </c>
      <c r="E154" s="101">
        <f t="shared" si="52"/>
        <v>0</v>
      </c>
      <c r="F154" s="129">
        <f t="shared" si="29"/>
        <v>0</v>
      </c>
    </row>
    <row r="155" spans="1:6">
      <c r="A155" s="89">
        <v>3111</v>
      </c>
      <c r="B155" s="96" t="s">
        <v>202</v>
      </c>
      <c r="C155" s="101">
        <v>1062</v>
      </c>
      <c r="D155" s="108">
        <v>1062</v>
      </c>
      <c r="E155" s="108">
        <v>0</v>
      </c>
      <c r="F155" s="129">
        <f t="shared" si="29"/>
        <v>0</v>
      </c>
    </row>
    <row r="156" spans="1:6">
      <c r="A156" s="89">
        <v>313</v>
      </c>
      <c r="B156" s="96" t="s">
        <v>57</v>
      </c>
      <c r="C156" s="101">
        <f>C157+C158</f>
        <v>664</v>
      </c>
      <c r="D156" s="101">
        <f t="shared" ref="D156:E156" si="53">D157+D158</f>
        <v>664</v>
      </c>
      <c r="E156" s="101">
        <f t="shared" si="53"/>
        <v>0</v>
      </c>
      <c r="F156" s="129">
        <f t="shared" si="29"/>
        <v>0</v>
      </c>
    </row>
    <row r="157" spans="1:6">
      <c r="A157" s="89">
        <v>3132</v>
      </c>
      <c r="B157" s="96" t="s">
        <v>208</v>
      </c>
      <c r="C157" s="101">
        <v>664</v>
      </c>
      <c r="D157" s="108">
        <v>664</v>
      </c>
      <c r="E157" s="108">
        <v>0</v>
      </c>
      <c r="F157" s="129">
        <f t="shared" si="29"/>
        <v>0</v>
      </c>
    </row>
    <row r="158" spans="1:6">
      <c r="A158" s="89">
        <v>3133</v>
      </c>
      <c r="B158" s="96" t="s">
        <v>209</v>
      </c>
      <c r="C158" s="101">
        <v>0</v>
      </c>
      <c r="D158" s="108">
        <v>0</v>
      </c>
      <c r="E158" s="108">
        <v>0</v>
      </c>
      <c r="F158" s="129">
        <v>0</v>
      </c>
    </row>
    <row r="159" spans="1:6">
      <c r="A159" s="88" t="s">
        <v>58</v>
      </c>
      <c r="B159" s="95" t="s">
        <v>59</v>
      </c>
      <c r="C159" s="100">
        <f>C160+C162+C164+C166</f>
        <v>3848</v>
      </c>
      <c r="D159" s="100">
        <f t="shared" ref="D159:E159" si="54">D160+D162+D164+D166</f>
        <v>3848</v>
      </c>
      <c r="E159" s="100">
        <f t="shared" si="54"/>
        <v>676.78</v>
      </c>
      <c r="F159" s="127">
        <f t="shared" si="29"/>
        <v>0.17587837837837836</v>
      </c>
    </row>
    <row r="160" spans="1:6">
      <c r="A160" s="89">
        <v>321</v>
      </c>
      <c r="B160" s="96" t="s">
        <v>180</v>
      </c>
      <c r="C160" s="101">
        <f>C161</f>
        <v>1990</v>
      </c>
      <c r="D160" s="101">
        <f t="shared" ref="D160:E160" si="55">D161</f>
        <v>1990</v>
      </c>
      <c r="E160" s="101">
        <f t="shared" si="55"/>
        <v>477.8</v>
      </c>
      <c r="F160" s="129">
        <f t="shared" si="29"/>
        <v>0.24010050251256282</v>
      </c>
    </row>
    <row r="161" spans="1:6">
      <c r="A161" s="89">
        <v>3211</v>
      </c>
      <c r="B161" s="96" t="s">
        <v>200</v>
      </c>
      <c r="C161" s="101">
        <v>1990</v>
      </c>
      <c r="D161" s="108">
        <v>1990</v>
      </c>
      <c r="E161" s="108">
        <v>477.8</v>
      </c>
      <c r="F161" s="129">
        <f t="shared" si="29"/>
        <v>0.24010050251256282</v>
      </c>
    </row>
    <row r="162" spans="1:6">
      <c r="A162" s="89">
        <v>322</v>
      </c>
      <c r="B162" s="96" t="s">
        <v>63</v>
      </c>
      <c r="C162" s="101">
        <f>C163</f>
        <v>0</v>
      </c>
      <c r="D162" s="101">
        <f t="shared" ref="D162:E162" si="56">D163</f>
        <v>0</v>
      </c>
      <c r="E162" s="101">
        <f t="shared" si="56"/>
        <v>0</v>
      </c>
      <c r="F162" s="129">
        <v>0</v>
      </c>
    </row>
    <row r="163" spans="1:6">
      <c r="A163" s="89">
        <v>3221</v>
      </c>
      <c r="B163" s="96" t="s">
        <v>186</v>
      </c>
      <c r="C163" s="101">
        <v>0</v>
      </c>
      <c r="D163" s="108">
        <v>0</v>
      </c>
      <c r="E163" s="108">
        <v>0</v>
      </c>
      <c r="F163" s="129">
        <v>0</v>
      </c>
    </row>
    <row r="164" spans="1:6">
      <c r="A164" s="89">
        <v>323</v>
      </c>
      <c r="B164" s="96" t="s">
        <v>65</v>
      </c>
      <c r="C164" s="101">
        <f>C165</f>
        <v>1858</v>
      </c>
      <c r="D164" s="101">
        <f>D165</f>
        <v>1858</v>
      </c>
      <c r="E164" s="101">
        <f>E165</f>
        <v>198.98</v>
      </c>
      <c r="F164" s="129">
        <f t="shared" si="29"/>
        <v>0.10709364908503767</v>
      </c>
    </row>
    <row r="165" spans="1:6">
      <c r="A165" s="89">
        <v>3237</v>
      </c>
      <c r="B165" s="96" t="s">
        <v>191</v>
      </c>
      <c r="C165" s="101">
        <f>266+1592</f>
        <v>1858</v>
      </c>
      <c r="D165" s="108">
        <f>266+1592</f>
        <v>1858</v>
      </c>
      <c r="E165" s="108">
        <v>198.98</v>
      </c>
      <c r="F165" s="129">
        <f t="shared" si="29"/>
        <v>0.10709364908503767</v>
      </c>
    </row>
    <row r="166" spans="1:6">
      <c r="A166" s="89">
        <v>329</v>
      </c>
      <c r="B166" s="96" t="s">
        <v>67</v>
      </c>
      <c r="C166" s="101">
        <f>C167</f>
        <v>0</v>
      </c>
      <c r="D166" s="101">
        <f t="shared" ref="D166:E166" si="57">D167</f>
        <v>0</v>
      </c>
      <c r="E166" s="101">
        <f t="shared" si="57"/>
        <v>0</v>
      </c>
      <c r="F166" s="129">
        <v>0</v>
      </c>
    </row>
    <row r="167" spans="1:6">
      <c r="A167" s="89">
        <v>3293</v>
      </c>
      <c r="B167" s="96" t="s">
        <v>194</v>
      </c>
      <c r="C167" s="101">
        <v>0</v>
      </c>
      <c r="D167" s="108">
        <v>0</v>
      </c>
      <c r="E167" s="108">
        <v>0</v>
      </c>
      <c r="F167" s="129">
        <v>0</v>
      </c>
    </row>
    <row r="168" spans="1:6">
      <c r="A168" s="87" t="s">
        <v>137</v>
      </c>
      <c r="B168" s="94" t="s">
        <v>138</v>
      </c>
      <c r="C168" s="99">
        <v>929</v>
      </c>
      <c r="D168" s="106">
        <v>929</v>
      </c>
      <c r="E168" s="106">
        <f>E169</f>
        <v>0</v>
      </c>
      <c r="F168" s="126">
        <f>E168/D168</f>
        <v>0</v>
      </c>
    </row>
    <row r="169" spans="1:6">
      <c r="A169" s="88" t="s">
        <v>9</v>
      </c>
      <c r="B169" s="95" t="s">
        <v>10</v>
      </c>
      <c r="C169" s="100">
        <v>929</v>
      </c>
      <c r="D169" s="107">
        <v>929</v>
      </c>
      <c r="E169" s="107">
        <f>E170</f>
        <v>0</v>
      </c>
      <c r="F169" s="127">
        <f t="shared" si="29"/>
        <v>0</v>
      </c>
    </row>
    <row r="170" spans="1:6">
      <c r="A170" s="88" t="s">
        <v>58</v>
      </c>
      <c r="B170" s="95" t="s">
        <v>59</v>
      </c>
      <c r="C170" s="100">
        <f>C171+C173</f>
        <v>929</v>
      </c>
      <c r="D170" s="100">
        <f t="shared" ref="D170:E170" si="58">D171+D173</f>
        <v>929</v>
      </c>
      <c r="E170" s="100">
        <f t="shared" si="58"/>
        <v>0</v>
      </c>
      <c r="F170" s="127">
        <f t="shared" si="29"/>
        <v>0</v>
      </c>
    </row>
    <row r="171" spans="1:6">
      <c r="A171" s="89">
        <v>321</v>
      </c>
      <c r="B171" s="96" t="s">
        <v>180</v>
      </c>
      <c r="C171" s="101">
        <f>C172</f>
        <v>664</v>
      </c>
      <c r="D171" s="101">
        <f t="shared" ref="D171:E171" si="59">D172</f>
        <v>664</v>
      </c>
      <c r="E171" s="101">
        <f t="shared" si="59"/>
        <v>0</v>
      </c>
      <c r="F171" s="129">
        <f t="shared" si="29"/>
        <v>0</v>
      </c>
    </row>
    <row r="172" spans="1:6">
      <c r="A172" s="89">
        <v>3211</v>
      </c>
      <c r="B172" s="96" t="s">
        <v>200</v>
      </c>
      <c r="C172" s="101">
        <v>664</v>
      </c>
      <c r="D172" s="108">
        <v>664</v>
      </c>
      <c r="E172" s="108">
        <v>0</v>
      </c>
      <c r="F172" s="129">
        <f t="shared" si="29"/>
        <v>0</v>
      </c>
    </row>
    <row r="173" spans="1:6">
      <c r="A173" s="89">
        <v>322</v>
      </c>
      <c r="B173" s="96" t="s">
        <v>63</v>
      </c>
      <c r="C173" s="101">
        <f>C174</f>
        <v>265</v>
      </c>
      <c r="D173" s="101">
        <f t="shared" ref="D173:E173" si="60">D174</f>
        <v>265</v>
      </c>
      <c r="E173" s="101">
        <f t="shared" si="60"/>
        <v>0</v>
      </c>
      <c r="F173" s="129">
        <f t="shared" si="29"/>
        <v>0</v>
      </c>
    </row>
    <row r="174" spans="1:6">
      <c r="A174" s="89">
        <v>3221</v>
      </c>
      <c r="B174" s="96" t="s">
        <v>186</v>
      </c>
      <c r="C174" s="101">
        <v>265</v>
      </c>
      <c r="D174" s="108">
        <v>265</v>
      </c>
      <c r="E174" s="108">
        <v>0</v>
      </c>
      <c r="F174" s="129">
        <f t="shared" si="29"/>
        <v>0</v>
      </c>
    </row>
    <row r="175" spans="1:6">
      <c r="A175" s="87" t="s">
        <v>141</v>
      </c>
      <c r="B175" s="94" t="s">
        <v>142</v>
      </c>
      <c r="C175" s="99">
        <f>C176</f>
        <v>7432</v>
      </c>
      <c r="D175" s="99">
        <f t="shared" ref="D175:E175" si="61">D176</f>
        <v>7432</v>
      </c>
      <c r="E175" s="99">
        <f t="shared" si="61"/>
        <v>1808.1999999999998</v>
      </c>
      <c r="F175" s="126">
        <f>E175/D175</f>
        <v>0.24329924650161461</v>
      </c>
    </row>
    <row r="176" spans="1:6">
      <c r="A176" s="88" t="s">
        <v>9</v>
      </c>
      <c r="B176" s="95" t="s">
        <v>10</v>
      </c>
      <c r="C176" s="100">
        <f>C177+C190</f>
        <v>7432</v>
      </c>
      <c r="D176" s="100">
        <f t="shared" ref="D176:E176" si="62">D177+D190</f>
        <v>7432</v>
      </c>
      <c r="E176" s="100">
        <f t="shared" si="62"/>
        <v>1808.1999999999998</v>
      </c>
      <c r="F176" s="127">
        <f t="shared" si="29"/>
        <v>0.24329924650161461</v>
      </c>
    </row>
    <row r="177" spans="1:6">
      <c r="A177" s="88" t="s">
        <v>58</v>
      </c>
      <c r="B177" s="95" t="s">
        <v>59</v>
      </c>
      <c r="C177" s="100">
        <f>C178+C180+C183+C187</f>
        <v>6901</v>
      </c>
      <c r="D177" s="100">
        <f t="shared" ref="D177:E177" si="63">D178+D180+D183+D187</f>
        <v>6901</v>
      </c>
      <c r="E177" s="100">
        <f t="shared" si="63"/>
        <v>1808.1999999999998</v>
      </c>
      <c r="F177" s="127">
        <f t="shared" si="29"/>
        <v>0.2620199971018693</v>
      </c>
    </row>
    <row r="178" spans="1:6">
      <c r="A178" s="89">
        <v>321</v>
      </c>
      <c r="B178" s="96" t="s">
        <v>180</v>
      </c>
      <c r="C178" s="101">
        <f>C179</f>
        <v>664</v>
      </c>
      <c r="D178" s="101">
        <f t="shared" ref="D178" si="64">D179</f>
        <v>664</v>
      </c>
      <c r="E178" s="101">
        <f>E179</f>
        <v>447.84</v>
      </c>
      <c r="F178" s="129">
        <f t="shared" si="29"/>
        <v>0.67445783132530113</v>
      </c>
    </row>
    <row r="179" spans="1:6">
      <c r="A179" s="89">
        <v>3211</v>
      </c>
      <c r="B179" s="96" t="s">
        <v>200</v>
      </c>
      <c r="C179" s="101">
        <v>664</v>
      </c>
      <c r="D179" s="108">
        <v>664</v>
      </c>
      <c r="E179" s="108">
        <v>447.84</v>
      </c>
      <c r="F179" s="129">
        <f t="shared" si="29"/>
        <v>0.67445783132530113</v>
      </c>
    </row>
    <row r="180" spans="1:6">
      <c r="A180" s="89">
        <v>322</v>
      </c>
      <c r="B180" s="96" t="s">
        <v>63</v>
      </c>
      <c r="C180" s="101">
        <f>C181+C182</f>
        <v>1061</v>
      </c>
      <c r="D180" s="101">
        <f t="shared" ref="D180:E180" si="65">D181+D182</f>
        <v>1061</v>
      </c>
      <c r="E180" s="101">
        <f t="shared" si="65"/>
        <v>669.93</v>
      </c>
      <c r="F180" s="129">
        <f t="shared" si="29"/>
        <v>0.63141376060320442</v>
      </c>
    </row>
    <row r="181" spans="1:6">
      <c r="A181" s="89">
        <v>3221</v>
      </c>
      <c r="B181" s="96" t="s">
        <v>186</v>
      </c>
      <c r="C181" s="101">
        <v>796</v>
      </c>
      <c r="D181" s="108">
        <v>796</v>
      </c>
      <c r="E181" s="108">
        <v>461.78</v>
      </c>
      <c r="F181" s="129">
        <f t="shared" si="29"/>
        <v>0.58012562814070345</v>
      </c>
    </row>
    <row r="182" spans="1:6">
      <c r="A182" s="89">
        <v>3222</v>
      </c>
      <c r="B182" s="96" t="s">
        <v>183</v>
      </c>
      <c r="C182" s="101">
        <v>265</v>
      </c>
      <c r="D182" s="108">
        <v>265</v>
      </c>
      <c r="E182" s="108">
        <v>208.15</v>
      </c>
      <c r="F182" s="129">
        <f t="shared" si="29"/>
        <v>0.78547169811320761</v>
      </c>
    </row>
    <row r="183" spans="1:6">
      <c r="A183" s="89">
        <v>323</v>
      </c>
      <c r="B183" s="96" t="s">
        <v>65</v>
      </c>
      <c r="C183" s="101">
        <f>SUM(C184:C186)</f>
        <v>2522</v>
      </c>
      <c r="D183" s="101">
        <f t="shared" ref="D183:E183" si="66">SUM(D184:D186)</f>
        <v>2522</v>
      </c>
      <c r="E183" s="101">
        <f t="shared" si="66"/>
        <v>690.43</v>
      </c>
      <c r="F183" s="129">
        <f t="shared" si="29"/>
        <v>0.27376288659793813</v>
      </c>
    </row>
    <row r="184" spans="1:6">
      <c r="A184" s="89">
        <v>3231</v>
      </c>
      <c r="B184" s="96" t="s">
        <v>175</v>
      </c>
      <c r="C184" s="101">
        <v>1062</v>
      </c>
      <c r="D184" s="108">
        <v>1062</v>
      </c>
      <c r="E184" s="108">
        <v>657.5</v>
      </c>
      <c r="F184" s="129">
        <f t="shared" si="29"/>
        <v>0.61911487758945383</v>
      </c>
    </row>
    <row r="185" spans="1:6">
      <c r="A185" s="89">
        <v>3237</v>
      </c>
      <c r="B185" s="96" t="s">
        <v>191</v>
      </c>
      <c r="C185" s="101">
        <v>664</v>
      </c>
      <c r="D185" s="108">
        <v>664</v>
      </c>
      <c r="E185" s="108">
        <v>0</v>
      </c>
      <c r="F185" s="129">
        <f t="shared" si="29"/>
        <v>0</v>
      </c>
    </row>
    <row r="186" spans="1:6">
      <c r="A186" s="89">
        <v>3239</v>
      </c>
      <c r="B186" s="96" t="s">
        <v>192</v>
      </c>
      <c r="C186" s="101">
        <v>796</v>
      </c>
      <c r="D186" s="108">
        <v>796</v>
      </c>
      <c r="E186" s="108">
        <v>32.93</v>
      </c>
      <c r="F186" s="129">
        <f t="shared" si="29"/>
        <v>4.1369346733668343E-2</v>
      </c>
    </row>
    <row r="187" spans="1:6">
      <c r="A187" s="89">
        <v>329</v>
      </c>
      <c r="B187" s="96" t="s">
        <v>67</v>
      </c>
      <c r="C187" s="101">
        <f>C188+C189</f>
        <v>2654</v>
      </c>
      <c r="D187" s="101">
        <f t="shared" ref="D187:E187" si="67">D188+D189</f>
        <v>2654</v>
      </c>
      <c r="E187" s="101">
        <f t="shared" si="67"/>
        <v>0</v>
      </c>
      <c r="F187" s="129">
        <f t="shared" si="29"/>
        <v>0</v>
      </c>
    </row>
    <row r="188" spans="1:6">
      <c r="A188" s="89">
        <v>3293</v>
      </c>
      <c r="B188" s="96" t="s">
        <v>194</v>
      </c>
      <c r="C188" s="101">
        <v>1062</v>
      </c>
      <c r="D188" s="108">
        <v>1062</v>
      </c>
      <c r="E188" s="108">
        <v>0</v>
      </c>
      <c r="F188" s="129">
        <f t="shared" si="29"/>
        <v>0</v>
      </c>
    </row>
    <row r="189" spans="1:6">
      <c r="A189" s="89">
        <v>3299</v>
      </c>
      <c r="B189" s="96" t="s">
        <v>67</v>
      </c>
      <c r="C189" s="101">
        <f>265+1327</f>
        <v>1592</v>
      </c>
      <c r="D189" s="108">
        <v>1592</v>
      </c>
      <c r="E189" s="108">
        <v>0</v>
      </c>
      <c r="F189" s="129">
        <f t="shared" si="29"/>
        <v>0</v>
      </c>
    </row>
    <row r="190" spans="1:6">
      <c r="A190" s="88" t="s">
        <v>153</v>
      </c>
      <c r="B190" s="95" t="s">
        <v>118</v>
      </c>
      <c r="C190" s="100">
        <f>C191</f>
        <v>531</v>
      </c>
      <c r="D190" s="100">
        <f t="shared" ref="D190:E191" si="68">D191</f>
        <v>531</v>
      </c>
      <c r="E190" s="100">
        <f t="shared" si="68"/>
        <v>0</v>
      </c>
      <c r="F190" s="127">
        <f t="shared" si="29"/>
        <v>0</v>
      </c>
    </row>
    <row r="191" spans="1:6">
      <c r="A191" s="89">
        <v>366</v>
      </c>
      <c r="B191" s="96" t="s">
        <v>119</v>
      </c>
      <c r="C191" s="101">
        <f>C192</f>
        <v>531</v>
      </c>
      <c r="D191" s="101">
        <f t="shared" si="68"/>
        <v>531</v>
      </c>
      <c r="E191" s="101">
        <f t="shared" si="68"/>
        <v>0</v>
      </c>
      <c r="F191" s="129">
        <f t="shared" si="29"/>
        <v>0</v>
      </c>
    </row>
    <row r="192" spans="1:6">
      <c r="A192" s="89">
        <v>3661</v>
      </c>
      <c r="B192" s="96" t="s">
        <v>218</v>
      </c>
      <c r="C192" s="101">
        <v>531</v>
      </c>
      <c r="D192" s="108">
        <v>531</v>
      </c>
      <c r="E192" s="108">
        <v>0</v>
      </c>
      <c r="F192" s="129">
        <f t="shared" si="29"/>
        <v>0</v>
      </c>
    </row>
    <row r="193" spans="1:6">
      <c r="A193" s="87" t="s">
        <v>147</v>
      </c>
      <c r="B193" s="94" t="s">
        <v>148</v>
      </c>
      <c r="C193" s="99">
        <f>C194</f>
        <v>4579</v>
      </c>
      <c r="D193" s="99">
        <f t="shared" ref="D193:E193" si="69">D194</f>
        <v>5165</v>
      </c>
      <c r="E193" s="99">
        <f t="shared" si="69"/>
        <v>3593.64</v>
      </c>
      <c r="F193" s="126">
        <f>E193/D193</f>
        <v>0.69576766698935133</v>
      </c>
    </row>
    <row r="194" spans="1:6">
      <c r="A194" s="88" t="s">
        <v>9</v>
      </c>
      <c r="B194" s="95" t="s">
        <v>10</v>
      </c>
      <c r="C194" s="100">
        <f>C195+C201</f>
        <v>4579</v>
      </c>
      <c r="D194" s="100">
        <f t="shared" ref="D194:E194" si="70">D195+D201</f>
        <v>5165</v>
      </c>
      <c r="E194" s="100">
        <f t="shared" si="70"/>
        <v>3593.64</v>
      </c>
      <c r="F194" s="127">
        <f t="shared" si="29"/>
        <v>0.69576766698935133</v>
      </c>
    </row>
    <row r="195" spans="1:6">
      <c r="A195" s="88" t="s">
        <v>50</v>
      </c>
      <c r="B195" s="95" t="s">
        <v>51</v>
      </c>
      <c r="C195" s="100">
        <f>C196+C198</f>
        <v>332</v>
      </c>
      <c r="D195" s="100">
        <f t="shared" ref="D195:E195" si="71">D196+D198</f>
        <v>332</v>
      </c>
      <c r="E195" s="100">
        <f t="shared" si="71"/>
        <v>120.88000000000001</v>
      </c>
      <c r="F195" s="127">
        <f t="shared" si="29"/>
        <v>0.36409638554216872</v>
      </c>
    </row>
    <row r="196" spans="1:6">
      <c r="A196" s="89">
        <v>311</v>
      </c>
      <c r="B196" s="96" t="s">
        <v>207</v>
      </c>
      <c r="C196" s="101">
        <f>C197</f>
        <v>266</v>
      </c>
      <c r="D196" s="101">
        <f t="shared" ref="D196:E196" si="72">D197</f>
        <v>266</v>
      </c>
      <c r="E196" s="101">
        <f t="shared" si="72"/>
        <v>103.76</v>
      </c>
      <c r="F196" s="129">
        <f t="shared" si="29"/>
        <v>0.39007518796992485</v>
      </c>
    </row>
    <row r="197" spans="1:6">
      <c r="A197" s="89">
        <v>3111</v>
      </c>
      <c r="B197" s="96" t="s">
        <v>202</v>
      </c>
      <c r="C197" s="101">
        <v>266</v>
      </c>
      <c r="D197" s="108">
        <v>266</v>
      </c>
      <c r="E197" s="108">
        <v>103.76</v>
      </c>
      <c r="F197" s="129">
        <f t="shared" si="29"/>
        <v>0.39007518796992485</v>
      </c>
    </row>
    <row r="198" spans="1:6">
      <c r="A198" s="89">
        <v>313</v>
      </c>
      <c r="B198" s="96" t="s">
        <v>57</v>
      </c>
      <c r="C198" s="101">
        <f>C199+C200</f>
        <v>66</v>
      </c>
      <c r="D198" s="101">
        <f t="shared" ref="D198:E198" si="73">D199+D200</f>
        <v>66</v>
      </c>
      <c r="E198" s="101">
        <f t="shared" si="73"/>
        <v>17.12</v>
      </c>
      <c r="F198" s="129">
        <f t="shared" si="29"/>
        <v>0.2593939393939394</v>
      </c>
    </row>
    <row r="199" spans="1:6">
      <c r="A199" s="89">
        <v>3132</v>
      </c>
      <c r="B199" s="96" t="s">
        <v>208</v>
      </c>
      <c r="C199" s="101">
        <v>66</v>
      </c>
      <c r="D199" s="108">
        <v>66</v>
      </c>
      <c r="E199" s="108">
        <v>17.12</v>
      </c>
      <c r="F199" s="129">
        <f t="shared" si="29"/>
        <v>0.2593939393939394</v>
      </c>
    </row>
    <row r="200" spans="1:6">
      <c r="A200" s="89">
        <v>3133</v>
      </c>
      <c r="B200" s="96" t="s">
        <v>209</v>
      </c>
      <c r="C200" s="101">
        <v>0</v>
      </c>
      <c r="D200" s="108">
        <v>0</v>
      </c>
      <c r="E200" s="108">
        <v>0</v>
      </c>
      <c r="F200" s="129" t="e">
        <f t="shared" si="29"/>
        <v>#DIV/0!</v>
      </c>
    </row>
    <row r="201" spans="1:6">
      <c r="A201" s="88" t="s">
        <v>58</v>
      </c>
      <c r="B201" s="95" t="s">
        <v>59</v>
      </c>
      <c r="C201" s="100">
        <f>C202+C204+C208+C211</f>
        <v>4247</v>
      </c>
      <c r="D201" s="100">
        <f t="shared" ref="D201:E201" si="74">D202+D204+D208+D211</f>
        <v>4833</v>
      </c>
      <c r="E201" s="100">
        <f t="shared" si="74"/>
        <v>3472.7599999999998</v>
      </c>
      <c r="F201" s="127">
        <f t="shared" si="29"/>
        <v>0.71855162424994823</v>
      </c>
    </row>
    <row r="202" spans="1:6">
      <c r="A202" s="89">
        <v>321</v>
      </c>
      <c r="B202" s="96" t="s">
        <v>180</v>
      </c>
      <c r="C202" s="101">
        <f>C203</f>
        <v>1460</v>
      </c>
      <c r="D202" s="101">
        <f t="shared" ref="D202:E202" si="75">D203</f>
        <v>1335</v>
      </c>
      <c r="E202" s="101">
        <f t="shared" si="75"/>
        <v>437.91</v>
      </c>
      <c r="F202" s="129">
        <f t="shared" si="29"/>
        <v>0.32802247191011236</v>
      </c>
    </row>
    <row r="203" spans="1:6">
      <c r="A203" s="89">
        <v>3211</v>
      </c>
      <c r="B203" s="96" t="s">
        <v>200</v>
      </c>
      <c r="C203" s="101">
        <f>398+1062</f>
        <v>1460</v>
      </c>
      <c r="D203" s="108">
        <f>1062+273</f>
        <v>1335</v>
      </c>
      <c r="E203" s="108">
        <v>437.91</v>
      </c>
      <c r="F203" s="129">
        <f t="shared" si="29"/>
        <v>0.32802247191011236</v>
      </c>
    </row>
    <row r="204" spans="1:6">
      <c r="A204" s="89">
        <v>322</v>
      </c>
      <c r="B204" s="96" t="s">
        <v>63</v>
      </c>
      <c r="C204" s="101">
        <f>C205+C206+C207</f>
        <v>1460</v>
      </c>
      <c r="D204" s="101">
        <f>D205+D206+D207</f>
        <v>2590</v>
      </c>
      <c r="E204" s="101">
        <f>E205+E206+E207</f>
        <v>2529.85</v>
      </c>
      <c r="F204" s="129">
        <f t="shared" si="29"/>
        <v>0.97677606177606169</v>
      </c>
    </row>
    <row r="205" spans="1:6">
      <c r="A205" s="89">
        <v>3221</v>
      </c>
      <c r="B205" s="96" t="s">
        <v>186</v>
      </c>
      <c r="C205" s="101">
        <v>1327</v>
      </c>
      <c r="D205" s="108">
        <v>1857</v>
      </c>
      <c r="E205" s="108">
        <v>2001.51</v>
      </c>
      <c r="F205" s="129">
        <f t="shared" si="29"/>
        <v>1.0778190630048465</v>
      </c>
    </row>
    <row r="206" spans="1:6">
      <c r="A206" s="89">
        <v>3222</v>
      </c>
      <c r="B206" s="96" t="s">
        <v>183</v>
      </c>
      <c r="C206" s="101">
        <v>133</v>
      </c>
      <c r="D206" s="108">
        <v>133</v>
      </c>
      <c r="E206" s="108">
        <v>46</v>
      </c>
      <c r="F206" s="129">
        <f t="shared" si="29"/>
        <v>0.34586466165413532</v>
      </c>
    </row>
    <row r="207" spans="1:6">
      <c r="A207" s="89">
        <v>3227</v>
      </c>
      <c r="B207" s="96" t="s">
        <v>185</v>
      </c>
      <c r="C207" s="101">
        <v>0</v>
      </c>
      <c r="D207" s="108">
        <v>600</v>
      </c>
      <c r="E207" s="108">
        <v>482.34</v>
      </c>
      <c r="F207" s="129">
        <f t="shared" si="29"/>
        <v>0.80389999999999995</v>
      </c>
    </row>
    <row r="208" spans="1:6">
      <c r="A208" s="89">
        <v>323</v>
      </c>
      <c r="B208" s="96" t="s">
        <v>65</v>
      </c>
      <c r="C208" s="101">
        <f>C209+C210</f>
        <v>398</v>
      </c>
      <c r="D208" s="101">
        <f t="shared" ref="D208:E208" si="76">D209+D210</f>
        <v>398</v>
      </c>
      <c r="E208" s="101">
        <f t="shared" si="76"/>
        <v>0</v>
      </c>
      <c r="F208" s="129">
        <f t="shared" si="29"/>
        <v>0</v>
      </c>
    </row>
    <row r="209" spans="1:6">
      <c r="A209" s="89">
        <v>3231</v>
      </c>
      <c r="B209" s="96" t="s">
        <v>175</v>
      </c>
      <c r="C209" s="101">
        <v>265</v>
      </c>
      <c r="D209" s="108">
        <v>265</v>
      </c>
      <c r="E209" s="108">
        <v>0</v>
      </c>
      <c r="F209" s="129">
        <f t="shared" si="29"/>
        <v>0</v>
      </c>
    </row>
    <row r="210" spans="1:6">
      <c r="A210" s="89">
        <v>3237</v>
      </c>
      <c r="B210" s="96" t="s">
        <v>191</v>
      </c>
      <c r="C210" s="101">
        <v>133</v>
      </c>
      <c r="D210" s="108">
        <v>133</v>
      </c>
      <c r="E210" s="108">
        <v>0</v>
      </c>
      <c r="F210" s="129">
        <f t="shared" si="29"/>
        <v>0</v>
      </c>
    </row>
    <row r="211" spans="1:6">
      <c r="A211" s="89">
        <v>329</v>
      </c>
      <c r="B211" s="96" t="s">
        <v>67</v>
      </c>
      <c r="C211" s="101">
        <f>C212+C213</f>
        <v>929</v>
      </c>
      <c r="D211" s="101">
        <f t="shared" ref="D211:E211" si="77">D212+D213</f>
        <v>510</v>
      </c>
      <c r="E211" s="101">
        <f t="shared" si="77"/>
        <v>505</v>
      </c>
      <c r="F211" s="129">
        <f t="shared" si="29"/>
        <v>0.99019607843137258</v>
      </c>
    </row>
    <row r="212" spans="1:6">
      <c r="A212" s="89">
        <v>3293</v>
      </c>
      <c r="B212" s="96" t="s">
        <v>194</v>
      </c>
      <c r="C212" s="101">
        <v>664</v>
      </c>
      <c r="D212" s="108">
        <v>245</v>
      </c>
      <c r="E212" s="108">
        <v>505</v>
      </c>
      <c r="F212" s="129">
        <f t="shared" si="29"/>
        <v>2.0612244897959182</v>
      </c>
    </row>
    <row r="213" spans="1:6">
      <c r="A213" s="89">
        <v>3299</v>
      </c>
      <c r="B213" s="96" t="s">
        <v>67</v>
      </c>
      <c r="C213" s="101">
        <v>265</v>
      </c>
      <c r="D213" s="108">
        <v>265</v>
      </c>
      <c r="E213" s="108">
        <v>0</v>
      </c>
      <c r="F213" s="129">
        <f t="shared" si="29"/>
        <v>0</v>
      </c>
    </row>
    <row r="214" spans="1:6" ht="22.5">
      <c r="A214" s="86" t="s">
        <v>154</v>
      </c>
      <c r="B214" s="93" t="s">
        <v>155</v>
      </c>
      <c r="C214" s="98">
        <v>314287</v>
      </c>
      <c r="D214" s="105">
        <v>478802</v>
      </c>
      <c r="E214" s="105">
        <f>E215+E231+E257</f>
        <v>156197.74</v>
      </c>
      <c r="F214" s="125">
        <f>E214/D214</f>
        <v>0.32622616446882008</v>
      </c>
    </row>
    <row r="215" spans="1:6">
      <c r="A215" s="87" t="s">
        <v>135</v>
      </c>
      <c r="B215" s="94" t="s">
        <v>136</v>
      </c>
      <c r="C215" s="99">
        <f>C216</f>
        <v>200013</v>
      </c>
      <c r="D215" s="99">
        <f t="shared" ref="D215:E215" si="78">D216</f>
        <v>181313</v>
      </c>
      <c r="E215" s="99">
        <f t="shared" si="78"/>
        <v>54952.66</v>
      </c>
      <c r="F215" s="126">
        <f>E215/D215</f>
        <v>0.30308174262187487</v>
      </c>
    </row>
    <row r="216" spans="1:6">
      <c r="A216" s="88" t="s">
        <v>9</v>
      </c>
      <c r="B216" s="95" t="s">
        <v>10</v>
      </c>
      <c r="C216" s="100">
        <f>C217+C226</f>
        <v>200013</v>
      </c>
      <c r="D216" s="100">
        <f t="shared" ref="D216:E216" si="79">D217+D226</f>
        <v>181313</v>
      </c>
      <c r="E216" s="100">
        <f t="shared" si="79"/>
        <v>54952.66</v>
      </c>
      <c r="F216" s="127">
        <f t="shared" si="29"/>
        <v>0.30308174262187487</v>
      </c>
    </row>
    <row r="217" spans="1:6">
      <c r="A217" s="88" t="s">
        <v>50</v>
      </c>
      <c r="B217" s="95" t="s">
        <v>51</v>
      </c>
      <c r="C217" s="100">
        <f>C218+C221+C223</f>
        <v>145995</v>
      </c>
      <c r="D217" s="100">
        <f t="shared" ref="D217:E217" si="80">D218+D221+D223</f>
        <v>147295</v>
      </c>
      <c r="E217" s="100">
        <f t="shared" si="80"/>
        <v>48436.01</v>
      </c>
      <c r="F217" s="127">
        <f t="shared" si="29"/>
        <v>0.32883675616959163</v>
      </c>
    </row>
    <row r="218" spans="1:6">
      <c r="A218" s="89">
        <v>311</v>
      </c>
      <c r="B218" s="96" t="s">
        <v>207</v>
      </c>
      <c r="C218" s="101">
        <f>C219+C220</f>
        <v>113080</v>
      </c>
      <c r="D218" s="101">
        <f t="shared" ref="D218:E218" si="81">D219+D220</f>
        <v>114380</v>
      </c>
      <c r="E218" s="101">
        <f t="shared" si="81"/>
        <v>40551.72</v>
      </c>
      <c r="F218" s="129">
        <f t="shared" si="29"/>
        <v>0.35453505857667428</v>
      </c>
    </row>
    <row r="219" spans="1:6">
      <c r="A219" s="89">
        <v>3111</v>
      </c>
      <c r="B219" s="96" t="s">
        <v>202</v>
      </c>
      <c r="C219" s="101">
        <v>106178</v>
      </c>
      <c r="D219" s="108">
        <v>106178</v>
      </c>
      <c r="E219" s="108">
        <v>37044.06</v>
      </c>
      <c r="F219" s="129">
        <f t="shared" si="29"/>
        <v>0.34888639831226803</v>
      </c>
    </row>
    <row r="220" spans="1:6">
      <c r="A220" s="89">
        <v>3113</v>
      </c>
      <c r="B220" s="96" t="s">
        <v>203</v>
      </c>
      <c r="C220" s="101">
        <v>6902</v>
      </c>
      <c r="D220" s="108">
        <v>8202</v>
      </c>
      <c r="E220" s="108">
        <v>3507.66</v>
      </c>
      <c r="F220" s="129">
        <f t="shared" si="29"/>
        <v>0.42765910753474762</v>
      </c>
    </row>
    <row r="221" spans="1:6">
      <c r="A221" s="89">
        <v>312</v>
      </c>
      <c r="B221" s="96" t="s">
        <v>55</v>
      </c>
      <c r="C221" s="101">
        <f>C222</f>
        <v>6370</v>
      </c>
      <c r="D221" s="101">
        <f t="shared" ref="D221:E221" si="82">D222</f>
        <v>6370</v>
      </c>
      <c r="E221" s="101">
        <f t="shared" si="82"/>
        <v>1200</v>
      </c>
      <c r="F221" s="129">
        <f t="shared" si="29"/>
        <v>0.18838304552590268</v>
      </c>
    </row>
    <row r="222" spans="1:6">
      <c r="A222" s="89">
        <v>3121</v>
      </c>
      <c r="B222" s="96" t="s">
        <v>55</v>
      </c>
      <c r="C222" s="101">
        <v>6370</v>
      </c>
      <c r="D222" s="108">
        <v>6370</v>
      </c>
      <c r="E222" s="108">
        <v>1200</v>
      </c>
      <c r="F222" s="129">
        <f t="shared" si="29"/>
        <v>0.18838304552590268</v>
      </c>
    </row>
    <row r="223" spans="1:6">
      <c r="A223" s="89">
        <v>313</v>
      </c>
      <c r="B223" s="96" t="s">
        <v>57</v>
      </c>
      <c r="C223" s="101">
        <f>C224+C225</f>
        <v>26545</v>
      </c>
      <c r="D223" s="101">
        <f t="shared" ref="D223:E223" si="83">D224+D225</f>
        <v>26545</v>
      </c>
      <c r="E223" s="101">
        <f t="shared" si="83"/>
        <v>6684.29</v>
      </c>
      <c r="F223" s="129">
        <f t="shared" si="29"/>
        <v>0.25180975701638725</v>
      </c>
    </row>
    <row r="224" spans="1:6">
      <c r="A224" s="89">
        <v>3132</v>
      </c>
      <c r="B224" s="96" t="s">
        <v>208</v>
      </c>
      <c r="C224" s="101">
        <v>26545</v>
      </c>
      <c r="D224" s="108">
        <v>26545</v>
      </c>
      <c r="E224" s="108">
        <v>6684.29</v>
      </c>
      <c r="F224" s="129">
        <f t="shared" si="29"/>
        <v>0.25180975701638725</v>
      </c>
    </row>
    <row r="225" spans="1:6">
      <c r="A225" s="89">
        <v>3133</v>
      </c>
      <c r="B225" s="96" t="s">
        <v>209</v>
      </c>
      <c r="C225" s="101">
        <v>0</v>
      </c>
      <c r="D225" s="108">
        <v>0</v>
      </c>
      <c r="E225" s="108">
        <v>0</v>
      </c>
      <c r="F225" s="129" t="e">
        <f t="shared" si="29"/>
        <v>#DIV/0!</v>
      </c>
    </row>
    <row r="226" spans="1:6">
      <c r="A226" s="88" t="s">
        <v>58</v>
      </c>
      <c r="B226" s="95" t="s">
        <v>59</v>
      </c>
      <c r="C226" s="100">
        <f>C227+C229</f>
        <v>54018</v>
      </c>
      <c r="D226" s="100">
        <f t="shared" ref="D226:E226" si="84">D227+D229</f>
        <v>34018</v>
      </c>
      <c r="E226" s="100">
        <f t="shared" si="84"/>
        <v>6516.6500000000005</v>
      </c>
      <c r="F226" s="127">
        <f t="shared" si="29"/>
        <v>0.19156475983302959</v>
      </c>
    </row>
    <row r="227" spans="1:6">
      <c r="A227" s="89">
        <v>321</v>
      </c>
      <c r="B227" s="96" t="s">
        <v>180</v>
      </c>
      <c r="C227" s="101">
        <f>C228</f>
        <v>5972</v>
      </c>
      <c r="D227" s="101">
        <f>D228</f>
        <v>5972</v>
      </c>
      <c r="E227" s="108">
        <v>1824.89</v>
      </c>
      <c r="F227" s="129">
        <f t="shared" si="29"/>
        <v>0.30557434695244479</v>
      </c>
    </row>
    <row r="228" spans="1:6">
      <c r="A228" s="89">
        <v>3212</v>
      </c>
      <c r="B228" s="96" t="s">
        <v>205</v>
      </c>
      <c r="C228" s="101">
        <v>5972</v>
      </c>
      <c r="D228" s="108">
        <v>5972</v>
      </c>
      <c r="E228" s="108">
        <v>1824.89</v>
      </c>
      <c r="F228" s="129">
        <f t="shared" si="29"/>
        <v>0.30557434695244479</v>
      </c>
    </row>
    <row r="229" spans="1:6">
      <c r="A229" s="89">
        <v>322</v>
      </c>
      <c r="B229" s="96" t="s">
        <v>63</v>
      </c>
      <c r="C229" s="101">
        <f>C230</f>
        <v>48046</v>
      </c>
      <c r="D229" s="101">
        <f>D230</f>
        <v>28046</v>
      </c>
      <c r="E229" s="101">
        <f t="shared" ref="E229" si="85">E230</f>
        <v>4691.76</v>
      </c>
      <c r="F229" s="129">
        <f t="shared" si="29"/>
        <v>0.16728802681309279</v>
      </c>
    </row>
    <row r="230" spans="1:6">
      <c r="A230" s="89">
        <v>3222</v>
      </c>
      <c r="B230" s="96" t="s">
        <v>183</v>
      </c>
      <c r="C230" s="101">
        <v>48046</v>
      </c>
      <c r="D230" s="108">
        <v>28046</v>
      </c>
      <c r="E230" s="108">
        <v>4691.76</v>
      </c>
      <c r="F230" s="129">
        <f t="shared" si="29"/>
        <v>0.16728802681309279</v>
      </c>
    </row>
    <row r="231" spans="1:6">
      <c r="A231" s="87" t="s">
        <v>156</v>
      </c>
      <c r="B231" s="94" t="s">
        <v>157</v>
      </c>
      <c r="C231" s="99">
        <f>C232+C250</f>
        <v>112150</v>
      </c>
      <c r="D231" s="99">
        <f t="shared" ref="D231:E231" si="86">D232+D250</f>
        <v>113365</v>
      </c>
      <c r="E231" s="99">
        <f t="shared" si="86"/>
        <v>12633.830000000002</v>
      </c>
      <c r="F231" s="126">
        <f>E231/D231</f>
        <v>0.11144383187050678</v>
      </c>
    </row>
    <row r="232" spans="1:6">
      <c r="A232" s="88" t="s">
        <v>9</v>
      </c>
      <c r="B232" s="95" t="s">
        <v>10</v>
      </c>
      <c r="C232" s="100">
        <f>C233+C238</f>
        <v>107106</v>
      </c>
      <c r="D232" s="100">
        <f>D233+D238</f>
        <v>94321</v>
      </c>
      <c r="E232" s="100">
        <f t="shared" ref="E232" si="87">E233+E238</f>
        <v>10163.120000000001</v>
      </c>
      <c r="F232" s="127">
        <f t="shared" si="29"/>
        <v>0.10775034191749452</v>
      </c>
    </row>
    <row r="233" spans="1:6">
      <c r="A233" s="88" t="s">
        <v>50</v>
      </c>
      <c r="B233" s="95" t="s">
        <v>51</v>
      </c>
      <c r="C233" s="100">
        <f>C234+C236</f>
        <v>4380</v>
      </c>
      <c r="D233" s="100">
        <f>D234+D236</f>
        <v>0</v>
      </c>
      <c r="E233" s="100">
        <f t="shared" ref="E233" si="88">E234+E236</f>
        <v>0</v>
      </c>
      <c r="F233" s="127">
        <v>0</v>
      </c>
    </row>
    <row r="234" spans="1:6">
      <c r="A234" s="89">
        <v>311</v>
      </c>
      <c r="B234" s="96" t="s">
        <v>207</v>
      </c>
      <c r="C234" s="101">
        <f>C235</f>
        <v>3982</v>
      </c>
      <c r="D234" s="101">
        <f t="shared" ref="D234:E234" si="89">D235</f>
        <v>0</v>
      </c>
      <c r="E234" s="101">
        <f t="shared" si="89"/>
        <v>0</v>
      </c>
      <c r="F234" s="129">
        <v>0</v>
      </c>
    </row>
    <row r="235" spans="1:6">
      <c r="A235" s="89">
        <v>3111</v>
      </c>
      <c r="B235" s="96" t="s">
        <v>202</v>
      </c>
      <c r="C235" s="101">
        <v>3982</v>
      </c>
      <c r="D235" s="108">
        <v>0</v>
      </c>
      <c r="E235" s="108">
        <v>0</v>
      </c>
      <c r="F235" s="129">
        <v>0</v>
      </c>
    </row>
    <row r="236" spans="1:6">
      <c r="A236" s="89">
        <v>313</v>
      </c>
      <c r="B236" s="96" t="s">
        <v>57</v>
      </c>
      <c r="C236" s="101">
        <f>C237</f>
        <v>398</v>
      </c>
      <c r="D236" s="101">
        <f>D237</f>
        <v>0</v>
      </c>
      <c r="E236" s="101">
        <f>E237</f>
        <v>0</v>
      </c>
      <c r="F236" s="129">
        <v>0</v>
      </c>
    </row>
    <row r="237" spans="1:6">
      <c r="A237" s="89">
        <v>3132</v>
      </c>
      <c r="B237" s="96" t="s">
        <v>208</v>
      </c>
      <c r="C237" s="101">
        <v>398</v>
      </c>
      <c r="D237" s="108">
        <v>0</v>
      </c>
      <c r="E237" s="108">
        <v>0</v>
      </c>
      <c r="F237" s="129">
        <v>0</v>
      </c>
    </row>
    <row r="238" spans="1:6">
      <c r="A238" s="88" t="s">
        <v>58</v>
      </c>
      <c r="B238" s="95" t="s">
        <v>59</v>
      </c>
      <c r="C238" s="100">
        <f>C239+C244+C247</f>
        <v>102726</v>
      </c>
      <c r="D238" s="100">
        <f t="shared" ref="D238:E238" si="90">D239+D244+D247</f>
        <v>94321</v>
      </c>
      <c r="E238" s="100">
        <f t="shared" si="90"/>
        <v>10163.120000000001</v>
      </c>
      <c r="F238" s="127">
        <f t="shared" ref="F238:F256" si="91">E238/D238</f>
        <v>0.10775034191749452</v>
      </c>
    </row>
    <row r="239" spans="1:6">
      <c r="A239" s="89">
        <v>322</v>
      </c>
      <c r="B239" s="96" t="s">
        <v>63</v>
      </c>
      <c r="C239" s="101">
        <f>C240+C241+C242+C243</f>
        <v>102063</v>
      </c>
      <c r="D239" s="101">
        <f t="shared" ref="D239:E239" si="92">SUM(D240:D243)</f>
        <v>86563</v>
      </c>
      <c r="E239" s="101">
        <f t="shared" si="92"/>
        <v>10163.120000000001</v>
      </c>
      <c r="F239" s="129">
        <f t="shared" si="91"/>
        <v>0.11740720631216571</v>
      </c>
    </row>
    <row r="240" spans="1:6">
      <c r="A240" s="89">
        <v>3221</v>
      </c>
      <c r="B240" s="96" t="s">
        <v>186</v>
      </c>
      <c r="C240" s="101">
        <v>2389</v>
      </c>
      <c r="D240" s="108">
        <v>2389</v>
      </c>
      <c r="E240" s="108">
        <v>0</v>
      </c>
      <c r="F240" s="129">
        <f t="shared" si="91"/>
        <v>0</v>
      </c>
    </row>
    <row r="241" spans="1:6">
      <c r="A241" s="89">
        <v>3222</v>
      </c>
      <c r="B241" s="96" t="s">
        <v>183</v>
      </c>
      <c r="C241" s="101">
        <v>99542</v>
      </c>
      <c r="D241" s="108">
        <v>81542</v>
      </c>
      <c r="E241" s="108">
        <v>10073.83</v>
      </c>
      <c r="F241" s="129">
        <f t="shared" si="91"/>
        <v>0.12354161045841407</v>
      </c>
    </row>
    <row r="242" spans="1:6">
      <c r="A242" s="89">
        <v>3223</v>
      </c>
      <c r="B242" s="96" t="s">
        <v>173</v>
      </c>
      <c r="C242" s="101">
        <v>0</v>
      </c>
      <c r="D242" s="108">
        <v>0</v>
      </c>
      <c r="E242" s="108">
        <v>0</v>
      </c>
      <c r="F242" s="129">
        <v>0</v>
      </c>
    </row>
    <row r="243" spans="1:6">
      <c r="A243" s="89">
        <v>3227</v>
      </c>
      <c r="B243" s="96" t="s">
        <v>185</v>
      </c>
      <c r="C243" s="101">
        <v>132</v>
      </c>
      <c r="D243" s="108">
        <v>2632</v>
      </c>
      <c r="E243" s="108">
        <v>89.29</v>
      </c>
      <c r="F243" s="129">
        <f t="shared" si="91"/>
        <v>3.392477203647417E-2</v>
      </c>
    </row>
    <row r="244" spans="1:6">
      <c r="A244" s="89">
        <v>323</v>
      </c>
      <c r="B244" s="96" t="s">
        <v>65</v>
      </c>
      <c r="C244" s="101">
        <f>C245+C246</f>
        <v>398</v>
      </c>
      <c r="D244" s="101">
        <f t="shared" ref="D244:E244" si="93">D245+D246</f>
        <v>6698</v>
      </c>
      <c r="E244" s="101">
        <f t="shared" si="93"/>
        <v>0</v>
      </c>
      <c r="F244" s="129">
        <f t="shared" si="91"/>
        <v>0</v>
      </c>
    </row>
    <row r="245" spans="1:6">
      <c r="A245" s="89">
        <v>3232</v>
      </c>
      <c r="B245" s="96" t="s">
        <v>187</v>
      </c>
      <c r="C245" s="101">
        <v>0</v>
      </c>
      <c r="D245" s="108">
        <v>6300</v>
      </c>
      <c r="E245" s="108">
        <v>0</v>
      </c>
      <c r="F245" s="129">
        <f t="shared" si="91"/>
        <v>0</v>
      </c>
    </row>
    <row r="246" spans="1:6">
      <c r="A246" s="89">
        <v>3234</v>
      </c>
      <c r="B246" s="96" t="s">
        <v>179</v>
      </c>
      <c r="C246" s="101">
        <v>398</v>
      </c>
      <c r="D246" s="108">
        <v>398</v>
      </c>
      <c r="E246" s="108">
        <v>0</v>
      </c>
      <c r="F246" s="129">
        <f t="shared" si="91"/>
        <v>0</v>
      </c>
    </row>
    <row r="247" spans="1:6">
      <c r="A247" s="89">
        <v>329</v>
      </c>
      <c r="B247" s="96" t="s">
        <v>67</v>
      </c>
      <c r="C247" s="101">
        <f>C248+C249</f>
        <v>265</v>
      </c>
      <c r="D247" s="101">
        <f t="shared" ref="D247:E247" si="94">D248+D249</f>
        <v>1060</v>
      </c>
      <c r="E247" s="101">
        <f t="shared" si="94"/>
        <v>0</v>
      </c>
      <c r="F247" s="129">
        <f t="shared" si="91"/>
        <v>0</v>
      </c>
    </row>
    <row r="248" spans="1:6">
      <c r="A248" s="89">
        <v>3293</v>
      </c>
      <c r="B248" s="96" t="s">
        <v>194</v>
      </c>
      <c r="C248" s="101">
        <v>265</v>
      </c>
      <c r="D248" s="108">
        <v>765</v>
      </c>
      <c r="E248" s="108">
        <v>0</v>
      </c>
      <c r="F248" s="129">
        <f t="shared" si="91"/>
        <v>0</v>
      </c>
    </row>
    <row r="249" spans="1:6">
      <c r="A249" s="89">
        <v>3299</v>
      </c>
      <c r="B249" s="96" t="s">
        <v>67</v>
      </c>
      <c r="C249" s="101">
        <v>0</v>
      </c>
      <c r="D249" s="108">
        <v>295</v>
      </c>
      <c r="E249" s="108">
        <v>0</v>
      </c>
      <c r="F249" s="129">
        <f t="shared" si="91"/>
        <v>0</v>
      </c>
    </row>
    <row r="250" spans="1:6">
      <c r="A250" s="88" t="s">
        <v>11</v>
      </c>
      <c r="B250" s="95" t="s">
        <v>12</v>
      </c>
      <c r="C250" s="100">
        <f>C251</f>
        <v>5044</v>
      </c>
      <c r="D250" s="100">
        <f t="shared" ref="D250:E250" si="95">D251</f>
        <v>19044</v>
      </c>
      <c r="E250" s="100">
        <f t="shared" si="95"/>
        <v>2470.71</v>
      </c>
      <c r="F250" s="129">
        <f t="shared" si="91"/>
        <v>0.12973692501575299</v>
      </c>
    </row>
    <row r="251" spans="1:6">
      <c r="A251" s="88" t="s">
        <v>85</v>
      </c>
      <c r="B251" s="95" t="s">
        <v>78</v>
      </c>
      <c r="C251" s="100">
        <f>C252</f>
        <v>5044</v>
      </c>
      <c r="D251" s="100">
        <f t="shared" ref="D251:E251" si="96">D252</f>
        <v>19044</v>
      </c>
      <c r="E251" s="100">
        <f t="shared" si="96"/>
        <v>2470.71</v>
      </c>
      <c r="F251" s="127">
        <f t="shared" si="91"/>
        <v>0.12973692501575299</v>
      </c>
    </row>
    <row r="252" spans="1:6">
      <c r="A252" s="89">
        <v>422</v>
      </c>
      <c r="B252" s="96" t="s">
        <v>80</v>
      </c>
      <c r="C252" s="101">
        <f>C253+C254+C255+C256</f>
        <v>5044</v>
      </c>
      <c r="D252" s="101">
        <f>D253+D254+D255+D256</f>
        <v>19044</v>
      </c>
      <c r="E252" s="101">
        <f t="shared" ref="E252" si="97">E253+E254+E255+E256</f>
        <v>2470.71</v>
      </c>
      <c r="F252" s="129">
        <f t="shared" si="91"/>
        <v>0.12973692501575299</v>
      </c>
    </row>
    <row r="253" spans="1:6">
      <c r="A253" s="89">
        <v>4221</v>
      </c>
      <c r="B253" s="96" t="s">
        <v>210</v>
      </c>
      <c r="C253" s="101">
        <v>2654</v>
      </c>
      <c r="D253" s="108">
        <v>5654</v>
      </c>
      <c r="E253" s="108">
        <v>0</v>
      </c>
      <c r="F253" s="129">
        <f t="shared" si="91"/>
        <v>0</v>
      </c>
    </row>
    <row r="254" spans="1:6">
      <c r="A254" s="89">
        <v>4222</v>
      </c>
      <c r="B254" s="96" t="s">
        <v>219</v>
      </c>
      <c r="C254" s="101">
        <v>398</v>
      </c>
      <c r="D254" s="108">
        <v>398</v>
      </c>
      <c r="E254" s="108">
        <v>0</v>
      </c>
      <c r="F254" s="129">
        <f t="shared" si="91"/>
        <v>0</v>
      </c>
    </row>
    <row r="255" spans="1:6">
      <c r="A255" s="89">
        <v>4223</v>
      </c>
      <c r="B255" s="96" t="s">
        <v>217</v>
      </c>
      <c r="C255" s="101">
        <v>0</v>
      </c>
      <c r="D255" s="108">
        <v>6000</v>
      </c>
      <c r="E255" s="108">
        <v>471.11</v>
      </c>
      <c r="F255" s="129">
        <f t="shared" si="91"/>
        <v>7.8518333333333329E-2</v>
      </c>
    </row>
    <row r="256" spans="1:6">
      <c r="A256" s="89">
        <v>4227</v>
      </c>
      <c r="B256" s="96" t="s">
        <v>212</v>
      </c>
      <c r="C256" s="101">
        <v>1992</v>
      </c>
      <c r="D256" s="108">
        <v>6992</v>
      </c>
      <c r="E256" s="108">
        <v>1999.6</v>
      </c>
      <c r="F256" s="129">
        <f t="shared" si="91"/>
        <v>0.28598398169336381</v>
      </c>
    </row>
    <row r="257" spans="1:6">
      <c r="A257" s="87" t="s">
        <v>141</v>
      </c>
      <c r="B257" s="94" t="s">
        <v>142</v>
      </c>
      <c r="C257" s="99">
        <f>C258</f>
        <v>2124</v>
      </c>
      <c r="D257" s="99">
        <f t="shared" ref="D257:E259" si="98">D258</f>
        <v>184124</v>
      </c>
      <c r="E257" s="99">
        <f t="shared" si="98"/>
        <v>88611.25</v>
      </c>
      <c r="F257" s="126">
        <f>E257/D257</f>
        <v>0.48125855401794443</v>
      </c>
    </row>
    <row r="258" spans="1:6">
      <c r="A258" s="88" t="s">
        <v>9</v>
      </c>
      <c r="B258" s="95" t="s">
        <v>10</v>
      </c>
      <c r="C258" s="100">
        <f>C259</f>
        <v>2124</v>
      </c>
      <c r="D258" s="100">
        <f t="shared" si="98"/>
        <v>184124</v>
      </c>
      <c r="E258" s="100">
        <f t="shared" si="98"/>
        <v>88611.25</v>
      </c>
      <c r="F258" s="127">
        <f t="shared" si="29"/>
        <v>0.48125855401794443</v>
      </c>
    </row>
    <row r="259" spans="1:6">
      <c r="A259" s="88" t="s">
        <v>58</v>
      </c>
      <c r="B259" s="95" t="s">
        <v>59</v>
      </c>
      <c r="C259" s="100">
        <f>C260</f>
        <v>2124</v>
      </c>
      <c r="D259" s="100">
        <f t="shared" si="98"/>
        <v>184124</v>
      </c>
      <c r="E259" s="100">
        <f t="shared" si="98"/>
        <v>88611.25</v>
      </c>
      <c r="F259" s="127">
        <f t="shared" si="29"/>
        <v>0.48125855401794443</v>
      </c>
    </row>
    <row r="260" spans="1:6">
      <c r="A260" s="89">
        <v>322</v>
      </c>
      <c r="B260" s="96" t="s">
        <v>63</v>
      </c>
      <c r="C260" s="101">
        <f>C261</f>
        <v>2124</v>
      </c>
      <c r="D260" s="108">
        <f>D261</f>
        <v>184124</v>
      </c>
      <c r="E260" s="108">
        <f>E261</f>
        <v>88611.25</v>
      </c>
      <c r="F260" s="129">
        <f t="shared" si="29"/>
        <v>0.48125855401794443</v>
      </c>
    </row>
    <row r="261" spans="1:6">
      <c r="A261" s="89">
        <v>3222</v>
      </c>
      <c r="B261" s="96" t="s">
        <v>183</v>
      </c>
      <c r="C261" s="101">
        <v>2124</v>
      </c>
      <c r="D261" s="108">
        <f>182124+2000</f>
        <v>184124</v>
      </c>
      <c r="E261" s="108">
        <v>88611.25</v>
      </c>
      <c r="F261" s="129">
        <f t="shared" si="29"/>
        <v>0.48125855401794443</v>
      </c>
    </row>
    <row r="262" spans="1:6" ht="22.5">
      <c r="A262" s="86" t="s">
        <v>158</v>
      </c>
      <c r="B262" s="93" t="s">
        <v>159</v>
      </c>
      <c r="C262" s="98">
        <v>20705</v>
      </c>
      <c r="D262" s="105">
        <v>22705</v>
      </c>
      <c r="E262" s="105">
        <f>E263+E275+E288+E298</f>
        <v>4999.01</v>
      </c>
      <c r="F262" s="125">
        <f>E262/D262</f>
        <v>0.22017220876458932</v>
      </c>
    </row>
    <row r="263" spans="1:6">
      <c r="A263" s="87" t="s">
        <v>135</v>
      </c>
      <c r="B263" s="94" t="s">
        <v>136</v>
      </c>
      <c r="C263" s="99">
        <f>C264</f>
        <v>3583</v>
      </c>
      <c r="D263" s="99">
        <f t="shared" ref="D263:E263" si="99">D264</f>
        <v>5583</v>
      </c>
      <c r="E263" s="99">
        <f t="shared" si="99"/>
        <v>436.02</v>
      </c>
      <c r="F263" s="126">
        <f>E263/D263</f>
        <v>7.809779688339602E-2</v>
      </c>
    </row>
    <row r="264" spans="1:6">
      <c r="A264" s="88" t="s">
        <v>9</v>
      </c>
      <c r="B264" s="95" t="s">
        <v>10</v>
      </c>
      <c r="C264" s="100">
        <f>C265+C272</f>
        <v>3583</v>
      </c>
      <c r="D264" s="100">
        <f t="shared" ref="D264:E264" si="100">D265+D272</f>
        <v>5583</v>
      </c>
      <c r="E264" s="100">
        <f t="shared" si="100"/>
        <v>436.02</v>
      </c>
      <c r="F264" s="127">
        <f t="shared" si="29"/>
        <v>7.809779688339602E-2</v>
      </c>
    </row>
    <row r="265" spans="1:6">
      <c r="A265" s="88" t="s">
        <v>58</v>
      </c>
      <c r="B265" s="95" t="s">
        <v>59</v>
      </c>
      <c r="C265" s="100">
        <f>C266+C269</f>
        <v>2256</v>
      </c>
      <c r="D265" s="100">
        <f t="shared" ref="D265:E265" si="101">D266+D269</f>
        <v>2256</v>
      </c>
      <c r="E265" s="100">
        <f t="shared" si="101"/>
        <v>238.92</v>
      </c>
      <c r="F265" s="127">
        <f t="shared" si="29"/>
        <v>0.10590425531914893</v>
      </c>
    </row>
    <row r="266" spans="1:6">
      <c r="A266" s="89">
        <v>323</v>
      </c>
      <c r="B266" s="96" t="s">
        <v>65</v>
      </c>
      <c r="C266" s="101">
        <f>C267+C268</f>
        <v>0</v>
      </c>
      <c r="D266" s="101">
        <f t="shared" ref="D266:E266" si="102">D267+D268</f>
        <v>0</v>
      </c>
      <c r="E266" s="101">
        <f t="shared" si="102"/>
        <v>0</v>
      </c>
      <c r="F266" s="129">
        <v>0</v>
      </c>
    </row>
    <row r="267" spans="1:6">
      <c r="A267" s="89">
        <v>3231</v>
      </c>
      <c r="B267" s="96" t="s">
        <v>175</v>
      </c>
      <c r="C267" s="101">
        <v>0</v>
      </c>
      <c r="D267" s="108">
        <v>0</v>
      </c>
      <c r="E267" s="108">
        <v>0</v>
      </c>
      <c r="F267" s="129">
        <v>0</v>
      </c>
    </row>
    <row r="268" spans="1:6">
      <c r="A268" s="89">
        <v>3237</v>
      </c>
      <c r="B268" s="96" t="s">
        <v>191</v>
      </c>
      <c r="C268" s="101">
        <v>0</v>
      </c>
      <c r="D268" s="108">
        <v>0</v>
      </c>
      <c r="E268" s="108">
        <v>0</v>
      </c>
      <c r="F268" s="129">
        <v>0</v>
      </c>
    </row>
    <row r="269" spans="1:6">
      <c r="A269" s="89">
        <v>329</v>
      </c>
      <c r="B269" s="96" t="s">
        <v>67</v>
      </c>
      <c r="C269" s="101">
        <f>C270+C271</f>
        <v>2256</v>
      </c>
      <c r="D269" s="101">
        <f t="shared" ref="D269:E269" si="103">D270+D271</f>
        <v>2256</v>
      </c>
      <c r="E269" s="101">
        <f t="shared" si="103"/>
        <v>238.92</v>
      </c>
      <c r="F269" s="129">
        <f t="shared" si="29"/>
        <v>0.10590425531914893</v>
      </c>
    </row>
    <row r="270" spans="1:6">
      <c r="A270" s="89">
        <v>3291</v>
      </c>
      <c r="B270" s="96" t="s">
        <v>220</v>
      </c>
      <c r="C270" s="101">
        <v>2256</v>
      </c>
      <c r="D270" s="108">
        <v>2256</v>
      </c>
      <c r="E270" s="108">
        <v>238.92</v>
      </c>
      <c r="F270" s="129">
        <f t="shared" si="29"/>
        <v>0.10590425531914893</v>
      </c>
    </row>
    <row r="271" spans="1:6">
      <c r="A271" s="89">
        <v>3293</v>
      </c>
      <c r="B271" s="96" t="s">
        <v>194</v>
      </c>
      <c r="C271" s="101">
        <v>0</v>
      </c>
      <c r="D271" s="108">
        <v>0</v>
      </c>
      <c r="E271" s="108">
        <v>0</v>
      </c>
      <c r="F271" s="129">
        <v>0</v>
      </c>
    </row>
    <row r="272" spans="1:6">
      <c r="A272" s="88" t="s">
        <v>72</v>
      </c>
      <c r="B272" s="95" t="s">
        <v>73</v>
      </c>
      <c r="C272" s="100">
        <f>C273</f>
        <v>1327</v>
      </c>
      <c r="D272" s="100">
        <f t="shared" ref="D272:E273" si="104">D273</f>
        <v>3327</v>
      </c>
      <c r="E272" s="100">
        <f t="shared" si="104"/>
        <v>197.1</v>
      </c>
      <c r="F272" s="127">
        <f t="shared" si="29"/>
        <v>5.9242560865644722E-2</v>
      </c>
    </row>
    <row r="273" spans="1:6">
      <c r="A273" s="89">
        <v>372</v>
      </c>
      <c r="B273" s="111" t="s">
        <v>177</v>
      </c>
      <c r="C273" s="101">
        <f>C274</f>
        <v>1327</v>
      </c>
      <c r="D273" s="101">
        <f t="shared" si="104"/>
        <v>3327</v>
      </c>
      <c r="E273" s="101">
        <f t="shared" si="104"/>
        <v>197.1</v>
      </c>
      <c r="F273" s="129">
        <f t="shared" si="29"/>
        <v>5.9242560865644722E-2</v>
      </c>
    </row>
    <row r="274" spans="1:6">
      <c r="A274" s="89">
        <v>3722</v>
      </c>
      <c r="B274" s="96" t="s">
        <v>221</v>
      </c>
      <c r="C274" s="101">
        <v>1327</v>
      </c>
      <c r="D274" s="108">
        <v>3327</v>
      </c>
      <c r="E274" s="108">
        <v>197.1</v>
      </c>
      <c r="F274" s="129">
        <f t="shared" si="29"/>
        <v>5.9242560865644722E-2</v>
      </c>
    </row>
    <row r="275" spans="1:6">
      <c r="A275" s="87" t="s">
        <v>156</v>
      </c>
      <c r="B275" s="94" t="s">
        <v>157</v>
      </c>
      <c r="C275" s="99">
        <f>C276</f>
        <v>14998</v>
      </c>
      <c r="D275" s="99">
        <f t="shared" ref="D275:E275" si="105">D276</f>
        <v>14998</v>
      </c>
      <c r="E275" s="99">
        <f t="shared" si="105"/>
        <v>3956.89</v>
      </c>
      <c r="F275" s="126">
        <f>E275/D275</f>
        <v>0.26382784371249501</v>
      </c>
    </row>
    <row r="276" spans="1:6">
      <c r="A276" s="88" t="s">
        <v>9</v>
      </c>
      <c r="B276" s="95" t="s">
        <v>10</v>
      </c>
      <c r="C276" s="100">
        <f>C277+C285</f>
        <v>14998</v>
      </c>
      <c r="D276" s="100">
        <f t="shared" ref="D276:E276" si="106">D277+D285</f>
        <v>14998</v>
      </c>
      <c r="E276" s="100">
        <f t="shared" si="106"/>
        <v>3956.89</v>
      </c>
      <c r="F276" s="127">
        <f t="shared" si="29"/>
        <v>0.26382784371249501</v>
      </c>
    </row>
    <row r="277" spans="1:6">
      <c r="A277" s="88" t="s">
        <v>58</v>
      </c>
      <c r="B277" s="95" t="s">
        <v>59</v>
      </c>
      <c r="C277" s="100">
        <f>C278+C280+C283</f>
        <v>14334</v>
      </c>
      <c r="D277" s="100">
        <f t="shared" ref="D277:E277" si="107">D278+D280+D283</f>
        <v>14334</v>
      </c>
      <c r="E277" s="100">
        <f t="shared" si="107"/>
        <v>3956.89</v>
      </c>
      <c r="F277" s="127">
        <f t="shared" si="29"/>
        <v>0.27604925352309195</v>
      </c>
    </row>
    <row r="278" spans="1:6">
      <c r="A278" s="89">
        <v>322</v>
      </c>
      <c r="B278" s="96" t="s">
        <v>63</v>
      </c>
      <c r="C278" s="101">
        <f>C279</f>
        <v>1990</v>
      </c>
      <c r="D278" s="101">
        <f t="shared" ref="D278:E278" si="108">D279</f>
        <v>1990</v>
      </c>
      <c r="E278" s="101">
        <f t="shared" si="108"/>
        <v>0</v>
      </c>
      <c r="F278" s="129">
        <f t="shared" si="29"/>
        <v>0</v>
      </c>
    </row>
    <row r="279" spans="1:6">
      <c r="A279" s="89">
        <v>3221</v>
      </c>
      <c r="B279" s="96" t="s">
        <v>186</v>
      </c>
      <c r="C279" s="101">
        <v>1990</v>
      </c>
      <c r="D279" s="108">
        <v>1990</v>
      </c>
      <c r="E279" s="108">
        <v>0</v>
      </c>
      <c r="F279" s="129">
        <f t="shared" si="29"/>
        <v>0</v>
      </c>
    </row>
    <row r="280" spans="1:6">
      <c r="A280" s="89">
        <v>323</v>
      </c>
      <c r="B280" s="96" t="s">
        <v>65</v>
      </c>
      <c r="C280" s="101">
        <f>C281+C282</f>
        <v>11282</v>
      </c>
      <c r="D280" s="101">
        <f t="shared" ref="D280:E280" si="109">D281+D282</f>
        <v>11282</v>
      </c>
      <c r="E280" s="101">
        <f t="shared" si="109"/>
        <v>3956.89</v>
      </c>
      <c r="F280" s="129">
        <f t="shared" si="29"/>
        <v>0.35072593511788691</v>
      </c>
    </row>
    <row r="281" spans="1:6">
      <c r="A281" s="89">
        <v>3231</v>
      </c>
      <c r="B281" s="96" t="s">
        <v>175</v>
      </c>
      <c r="C281" s="101">
        <v>9291</v>
      </c>
      <c r="D281" s="108">
        <v>9291</v>
      </c>
      <c r="E281" s="108">
        <v>2836.89</v>
      </c>
      <c r="F281" s="129">
        <f t="shared" si="29"/>
        <v>0.30533742331288344</v>
      </c>
    </row>
    <row r="282" spans="1:6">
      <c r="A282" s="89">
        <v>3239</v>
      </c>
      <c r="B282" s="96" t="s">
        <v>192</v>
      </c>
      <c r="C282" s="101">
        <v>1991</v>
      </c>
      <c r="D282" s="108">
        <v>1991</v>
      </c>
      <c r="E282" s="108">
        <v>1120</v>
      </c>
      <c r="F282" s="129">
        <f t="shared" si="29"/>
        <v>0.56253139126067297</v>
      </c>
    </row>
    <row r="283" spans="1:6">
      <c r="A283" s="89">
        <v>329</v>
      </c>
      <c r="B283" s="96" t="s">
        <v>67</v>
      </c>
      <c r="C283" s="101">
        <f>C284</f>
        <v>1062</v>
      </c>
      <c r="D283" s="101">
        <f t="shared" ref="D283:E283" si="110">D284</f>
        <v>1062</v>
      </c>
      <c r="E283" s="101">
        <f t="shared" si="110"/>
        <v>0</v>
      </c>
      <c r="F283" s="129">
        <f t="shared" si="29"/>
        <v>0</v>
      </c>
    </row>
    <row r="284" spans="1:6">
      <c r="A284" s="89">
        <v>3299</v>
      </c>
      <c r="B284" s="96" t="s">
        <v>67</v>
      </c>
      <c r="C284" s="101">
        <v>1062</v>
      </c>
      <c r="D284" s="108">
        <v>1062</v>
      </c>
      <c r="E284" s="108">
        <v>0</v>
      </c>
      <c r="F284" s="129">
        <f t="shared" si="29"/>
        <v>0</v>
      </c>
    </row>
    <row r="285" spans="1:6">
      <c r="A285" s="88" t="s">
        <v>72</v>
      </c>
      <c r="B285" s="95" t="s">
        <v>73</v>
      </c>
      <c r="C285" s="100">
        <f t="shared" ref="C285:E286" si="111">C286</f>
        <v>664</v>
      </c>
      <c r="D285" s="100">
        <f t="shared" si="111"/>
        <v>664</v>
      </c>
      <c r="E285" s="100">
        <f t="shared" si="111"/>
        <v>0</v>
      </c>
      <c r="F285" s="127">
        <f t="shared" si="29"/>
        <v>0</v>
      </c>
    </row>
    <row r="286" spans="1:6">
      <c r="A286" s="89">
        <v>372</v>
      </c>
      <c r="B286" s="111" t="s">
        <v>177</v>
      </c>
      <c r="C286" s="101">
        <f t="shared" si="111"/>
        <v>664</v>
      </c>
      <c r="D286" s="101">
        <f t="shared" si="111"/>
        <v>664</v>
      </c>
      <c r="E286" s="101">
        <f t="shared" si="111"/>
        <v>0</v>
      </c>
      <c r="F286" s="129">
        <f t="shared" si="29"/>
        <v>0</v>
      </c>
    </row>
    <row r="287" spans="1:6">
      <c r="A287" s="89">
        <v>3722</v>
      </c>
      <c r="B287" s="96" t="s">
        <v>221</v>
      </c>
      <c r="C287" s="101">
        <v>664</v>
      </c>
      <c r="D287" s="108">
        <v>664</v>
      </c>
      <c r="E287" s="108">
        <v>0</v>
      </c>
      <c r="F287" s="129">
        <f t="shared" si="29"/>
        <v>0</v>
      </c>
    </row>
    <row r="288" spans="1:6">
      <c r="A288" s="87" t="s">
        <v>141</v>
      </c>
      <c r="B288" s="94" t="s">
        <v>142</v>
      </c>
      <c r="C288" s="99">
        <f>C289</f>
        <v>1991</v>
      </c>
      <c r="D288" s="99">
        <f t="shared" ref="D288:E288" si="112">D289</f>
        <v>1991</v>
      </c>
      <c r="E288" s="99">
        <f t="shared" si="112"/>
        <v>606.1</v>
      </c>
      <c r="F288" s="126">
        <f>E288/D288</f>
        <v>0.30441988950276244</v>
      </c>
    </row>
    <row r="289" spans="1:6">
      <c r="A289" s="88" t="s">
        <v>9</v>
      </c>
      <c r="B289" s="95" t="s">
        <v>10</v>
      </c>
      <c r="C289" s="100">
        <f>C290+C295</f>
        <v>1991</v>
      </c>
      <c r="D289" s="100">
        <f t="shared" ref="D289:E289" si="113">D290+D295</f>
        <v>1991</v>
      </c>
      <c r="E289" s="100">
        <f t="shared" si="113"/>
        <v>606.1</v>
      </c>
      <c r="F289" s="127">
        <f t="shared" si="29"/>
        <v>0.30441988950276244</v>
      </c>
    </row>
    <row r="290" spans="1:6">
      <c r="A290" s="88" t="s">
        <v>50</v>
      </c>
      <c r="B290" s="95" t="s">
        <v>51</v>
      </c>
      <c r="C290" s="100">
        <f>C291+C293</f>
        <v>1327</v>
      </c>
      <c r="D290" s="100">
        <f t="shared" ref="D290:E290" si="114">D291+D293</f>
        <v>1327</v>
      </c>
      <c r="E290" s="100">
        <f t="shared" si="114"/>
        <v>0</v>
      </c>
      <c r="F290" s="127">
        <f t="shared" si="29"/>
        <v>0</v>
      </c>
    </row>
    <row r="291" spans="1:6">
      <c r="A291" s="89">
        <v>311</v>
      </c>
      <c r="B291" s="96" t="s">
        <v>207</v>
      </c>
      <c r="C291" s="101">
        <f>C292</f>
        <v>1062</v>
      </c>
      <c r="D291" s="101">
        <f t="shared" ref="D291:E291" si="115">D292</f>
        <v>1062</v>
      </c>
      <c r="E291" s="101">
        <f t="shared" si="115"/>
        <v>0</v>
      </c>
      <c r="F291" s="129">
        <f t="shared" si="29"/>
        <v>0</v>
      </c>
    </row>
    <row r="292" spans="1:6">
      <c r="A292" s="89">
        <v>3111</v>
      </c>
      <c r="B292" s="96" t="s">
        <v>202</v>
      </c>
      <c r="C292" s="101">
        <v>1062</v>
      </c>
      <c r="D292" s="108">
        <v>1062</v>
      </c>
      <c r="E292" s="108">
        <v>0</v>
      </c>
      <c r="F292" s="129">
        <f t="shared" si="29"/>
        <v>0</v>
      </c>
    </row>
    <row r="293" spans="1:6">
      <c r="A293" s="89">
        <v>313</v>
      </c>
      <c r="B293" s="96" t="s">
        <v>57</v>
      </c>
      <c r="C293" s="101">
        <f>C294</f>
        <v>265</v>
      </c>
      <c r="D293" s="101">
        <f t="shared" ref="D293:E293" si="116">D294</f>
        <v>265</v>
      </c>
      <c r="E293" s="101">
        <f t="shared" si="116"/>
        <v>0</v>
      </c>
      <c r="F293" s="129">
        <f t="shared" si="29"/>
        <v>0</v>
      </c>
    </row>
    <row r="294" spans="1:6">
      <c r="A294" s="89">
        <v>3132</v>
      </c>
      <c r="B294" s="96" t="s">
        <v>208</v>
      </c>
      <c r="C294" s="101">
        <v>265</v>
      </c>
      <c r="D294" s="108">
        <v>265</v>
      </c>
      <c r="E294" s="108">
        <v>0</v>
      </c>
      <c r="F294" s="129">
        <f t="shared" si="29"/>
        <v>0</v>
      </c>
    </row>
    <row r="295" spans="1:6">
      <c r="A295" s="88" t="s">
        <v>72</v>
      </c>
      <c r="B295" s="95" t="s">
        <v>73</v>
      </c>
      <c r="C295" s="100">
        <f t="shared" ref="C295:E296" si="117">C296</f>
        <v>664</v>
      </c>
      <c r="D295" s="100">
        <f t="shared" si="117"/>
        <v>664</v>
      </c>
      <c r="E295" s="100">
        <f t="shared" si="117"/>
        <v>606.1</v>
      </c>
      <c r="F295" s="127">
        <f t="shared" si="29"/>
        <v>0.91280120481927718</v>
      </c>
    </row>
    <row r="296" spans="1:6">
      <c r="A296" s="89">
        <v>372</v>
      </c>
      <c r="B296" s="111" t="s">
        <v>177</v>
      </c>
      <c r="C296" s="101">
        <f t="shared" si="117"/>
        <v>664</v>
      </c>
      <c r="D296" s="101">
        <f t="shared" si="117"/>
        <v>664</v>
      </c>
      <c r="E296" s="101">
        <f t="shared" si="117"/>
        <v>606.1</v>
      </c>
      <c r="F296" s="129">
        <f t="shared" si="29"/>
        <v>0.91280120481927718</v>
      </c>
    </row>
    <row r="297" spans="1:6">
      <c r="A297" s="89">
        <v>3722</v>
      </c>
      <c r="B297" s="96" t="s">
        <v>221</v>
      </c>
      <c r="C297" s="101">
        <v>664</v>
      </c>
      <c r="D297" s="108">
        <v>664</v>
      </c>
      <c r="E297" s="108">
        <v>606.1</v>
      </c>
      <c r="F297" s="129">
        <f t="shared" si="29"/>
        <v>0.91280120481927718</v>
      </c>
    </row>
    <row r="298" spans="1:6">
      <c r="A298" s="87" t="s">
        <v>160</v>
      </c>
      <c r="B298" s="94" t="s">
        <v>161</v>
      </c>
      <c r="C298" s="99">
        <f>C299</f>
        <v>133</v>
      </c>
      <c r="D298" s="99">
        <f t="shared" ref="D298:E299" si="118">D299</f>
        <v>133</v>
      </c>
      <c r="E298" s="99">
        <f t="shared" si="118"/>
        <v>0</v>
      </c>
      <c r="F298" s="126">
        <f>E298/D298</f>
        <v>0</v>
      </c>
    </row>
    <row r="299" spans="1:6">
      <c r="A299" s="88" t="s">
        <v>9</v>
      </c>
      <c r="B299" s="95" t="s">
        <v>10</v>
      </c>
      <c r="C299" s="100">
        <f>C300</f>
        <v>133</v>
      </c>
      <c r="D299" s="100">
        <f t="shared" si="118"/>
        <v>133</v>
      </c>
      <c r="E299" s="100">
        <f t="shared" si="118"/>
        <v>0</v>
      </c>
      <c r="F299" s="127">
        <f t="shared" si="29"/>
        <v>0</v>
      </c>
    </row>
    <row r="300" spans="1:6">
      <c r="A300" s="88" t="s">
        <v>58</v>
      </c>
      <c r="B300" s="95" t="s">
        <v>59</v>
      </c>
      <c r="C300" s="100">
        <f>C301+C303</f>
        <v>133</v>
      </c>
      <c r="D300" s="100">
        <f t="shared" ref="D300:E300" si="119">D301+D303</f>
        <v>133</v>
      </c>
      <c r="E300" s="100">
        <f t="shared" si="119"/>
        <v>0</v>
      </c>
      <c r="F300" s="127">
        <f t="shared" si="29"/>
        <v>0</v>
      </c>
    </row>
    <row r="301" spans="1:6">
      <c r="A301" s="89">
        <v>322</v>
      </c>
      <c r="B301" s="96" t="s">
        <v>63</v>
      </c>
      <c r="C301" s="101">
        <f>C302</f>
        <v>66</v>
      </c>
      <c r="D301" s="101">
        <f t="shared" ref="D301:E301" si="120">D302</f>
        <v>66</v>
      </c>
      <c r="E301" s="101">
        <f t="shared" si="120"/>
        <v>0</v>
      </c>
      <c r="F301" s="129">
        <f t="shared" si="29"/>
        <v>0</v>
      </c>
    </row>
    <row r="302" spans="1:6">
      <c r="A302" s="89">
        <v>3224</v>
      </c>
      <c r="B302" s="96" t="s">
        <v>222</v>
      </c>
      <c r="C302" s="101">
        <v>66</v>
      </c>
      <c r="D302" s="108">
        <v>66</v>
      </c>
      <c r="E302" s="108">
        <v>0</v>
      </c>
      <c r="F302" s="129">
        <f t="shared" si="29"/>
        <v>0</v>
      </c>
    </row>
    <row r="303" spans="1:6">
      <c r="A303" s="89">
        <v>323</v>
      </c>
      <c r="B303" s="96" t="s">
        <v>65</v>
      </c>
      <c r="C303" s="101">
        <f>C304</f>
        <v>67</v>
      </c>
      <c r="D303" s="101">
        <f t="shared" ref="D303:E303" si="121">D304</f>
        <v>67</v>
      </c>
      <c r="E303" s="101">
        <f t="shared" si="121"/>
        <v>0</v>
      </c>
      <c r="F303" s="129">
        <f t="shared" si="29"/>
        <v>0</v>
      </c>
    </row>
    <row r="304" spans="1:6">
      <c r="A304" s="89">
        <v>3232</v>
      </c>
      <c r="B304" s="96" t="s">
        <v>223</v>
      </c>
      <c r="C304" s="101">
        <v>67</v>
      </c>
      <c r="D304" s="108">
        <v>67</v>
      </c>
      <c r="E304" s="108">
        <v>0</v>
      </c>
      <c r="F304" s="129">
        <f t="shared" si="29"/>
        <v>0</v>
      </c>
    </row>
    <row r="305" spans="1:6" ht="33.75">
      <c r="A305" s="86" t="s">
        <v>162</v>
      </c>
      <c r="B305" s="93" t="s">
        <v>163</v>
      </c>
      <c r="C305" s="98">
        <v>7963</v>
      </c>
      <c r="D305" s="105">
        <v>12963</v>
      </c>
      <c r="E305" s="105">
        <f>E306</f>
        <v>17418.45</v>
      </c>
      <c r="F305" s="125">
        <f>E305/D305</f>
        <v>1.3437051608423976</v>
      </c>
    </row>
    <row r="306" spans="1:6">
      <c r="A306" s="87" t="s">
        <v>164</v>
      </c>
      <c r="B306" s="94" t="s">
        <v>165</v>
      </c>
      <c r="C306" s="99">
        <f>C307</f>
        <v>7963</v>
      </c>
      <c r="D306" s="99">
        <f t="shared" ref="D306:E309" si="122">D307</f>
        <v>12963</v>
      </c>
      <c r="E306" s="99">
        <f t="shared" si="122"/>
        <v>17418.45</v>
      </c>
      <c r="F306" s="126">
        <f>E306/D306</f>
        <v>1.3437051608423976</v>
      </c>
    </row>
    <row r="307" spans="1:6">
      <c r="A307" s="88" t="s">
        <v>9</v>
      </c>
      <c r="B307" s="95" t="s">
        <v>10</v>
      </c>
      <c r="C307" s="100">
        <f>C308</f>
        <v>7963</v>
      </c>
      <c r="D307" s="100">
        <f t="shared" si="122"/>
        <v>12963</v>
      </c>
      <c r="E307" s="100">
        <f t="shared" si="122"/>
        <v>17418.45</v>
      </c>
      <c r="F307" s="127">
        <f t="shared" si="29"/>
        <v>1.3437051608423976</v>
      </c>
    </row>
    <row r="308" spans="1:6">
      <c r="A308" s="88" t="s">
        <v>58</v>
      </c>
      <c r="B308" s="95" t="s">
        <v>59</v>
      </c>
      <c r="C308" s="100">
        <f>C309</f>
        <v>7963</v>
      </c>
      <c r="D308" s="100">
        <f t="shared" si="122"/>
        <v>12963</v>
      </c>
      <c r="E308" s="100">
        <f t="shared" si="122"/>
        <v>17418.45</v>
      </c>
      <c r="F308" s="127">
        <f t="shared" si="29"/>
        <v>1.3437051608423976</v>
      </c>
    </row>
    <row r="309" spans="1:6">
      <c r="A309" s="89">
        <v>322</v>
      </c>
      <c r="B309" s="96" t="s">
        <v>63</v>
      </c>
      <c r="C309" s="101">
        <f>C310</f>
        <v>7963</v>
      </c>
      <c r="D309" s="101">
        <f t="shared" si="122"/>
        <v>12963</v>
      </c>
      <c r="E309" s="101">
        <f t="shared" si="122"/>
        <v>17418.45</v>
      </c>
      <c r="F309" s="129">
        <f t="shared" si="29"/>
        <v>1.3437051608423976</v>
      </c>
    </row>
    <row r="310" spans="1:6">
      <c r="A310" s="89">
        <v>3222</v>
      </c>
      <c r="B310" s="96" t="s">
        <v>183</v>
      </c>
      <c r="C310" s="101">
        <v>7963</v>
      </c>
      <c r="D310" s="108">
        <v>12963</v>
      </c>
      <c r="E310" s="108">
        <v>17418.45</v>
      </c>
      <c r="F310" s="129">
        <f t="shared" ref="F310" si="123">E310/D310</f>
        <v>1.3437051608423976</v>
      </c>
    </row>
    <row r="311" spans="1:6" ht="33.75">
      <c r="A311" s="86" t="s">
        <v>166</v>
      </c>
      <c r="B311" s="93" t="s">
        <v>167</v>
      </c>
      <c r="C311" s="98">
        <v>93835</v>
      </c>
      <c r="D311" s="105">
        <v>93835</v>
      </c>
      <c r="E311" s="105">
        <f>E312</f>
        <v>13909.66</v>
      </c>
      <c r="F311" s="125">
        <f>E311/D311</f>
        <v>0.14823530665529919</v>
      </c>
    </row>
    <row r="312" spans="1:6">
      <c r="A312" s="87" t="s">
        <v>135</v>
      </c>
      <c r="B312" s="94" t="s">
        <v>136</v>
      </c>
      <c r="C312" s="99">
        <f>C313</f>
        <v>93835</v>
      </c>
      <c r="D312" s="99">
        <f t="shared" ref="D312:E312" si="124">D313</f>
        <v>93835</v>
      </c>
      <c r="E312" s="99">
        <f t="shared" si="124"/>
        <v>13909.66</v>
      </c>
      <c r="F312" s="126">
        <f>E312/D312</f>
        <v>0.14823530665529919</v>
      </c>
    </row>
    <row r="313" spans="1:6">
      <c r="A313" s="88" t="s">
        <v>9</v>
      </c>
      <c r="B313" s="95" t="s">
        <v>10</v>
      </c>
      <c r="C313" s="100">
        <f>C314+C323</f>
        <v>93835</v>
      </c>
      <c r="D313" s="100">
        <f t="shared" ref="D313:E313" si="125">D314+D323</f>
        <v>93835</v>
      </c>
      <c r="E313" s="100">
        <f t="shared" si="125"/>
        <v>13909.66</v>
      </c>
      <c r="F313" s="127">
        <f t="shared" ref="F313:F381" si="126">E313/D313</f>
        <v>0.14823530665529919</v>
      </c>
    </row>
    <row r="314" spans="1:6">
      <c r="A314" s="88" t="s">
        <v>50</v>
      </c>
      <c r="B314" s="95" t="s">
        <v>51</v>
      </c>
      <c r="C314" s="100">
        <f>C315+C318+C320</f>
        <v>83482</v>
      </c>
      <c r="D314" s="100">
        <f t="shared" ref="D314:E314" si="127">D315+D318+D320</f>
        <v>83482</v>
      </c>
      <c r="E314" s="100">
        <f t="shared" si="127"/>
        <v>13909.66</v>
      </c>
      <c r="F314" s="127">
        <f t="shared" si="126"/>
        <v>0.16661867228863708</v>
      </c>
    </row>
    <row r="315" spans="1:6">
      <c r="A315" s="89">
        <v>311</v>
      </c>
      <c r="B315" s="96" t="s">
        <v>207</v>
      </c>
      <c r="C315" s="101">
        <f>C316+C317</f>
        <v>60654</v>
      </c>
      <c r="D315" s="101">
        <f t="shared" ref="D315:E315" si="128">D316+D317</f>
        <v>60654</v>
      </c>
      <c r="E315" s="101">
        <f t="shared" si="128"/>
        <v>12018.03</v>
      </c>
      <c r="F315" s="129">
        <f t="shared" si="126"/>
        <v>0.19814076565436742</v>
      </c>
    </row>
    <row r="316" spans="1:6">
      <c r="A316" s="89">
        <v>3111</v>
      </c>
      <c r="B316" s="96" t="s">
        <v>202</v>
      </c>
      <c r="C316" s="101">
        <v>55611</v>
      </c>
      <c r="D316" s="108">
        <v>55611</v>
      </c>
      <c r="E316" s="108">
        <v>10894.19</v>
      </c>
      <c r="F316" s="129">
        <f t="shared" si="126"/>
        <v>0.19589991188793585</v>
      </c>
    </row>
    <row r="317" spans="1:6">
      <c r="A317" s="89">
        <v>3113</v>
      </c>
      <c r="B317" s="96" t="s">
        <v>203</v>
      </c>
      <c r="C317" s="101">
        <v>5043</v>
      </c>
      <c r="D317" s="108">
        <v>5043</v>
      </c>
      <c r="E317" s="108">
        <v>1123.8399999999999</v>
      </c>
      <c r="F317" s="129">
        <f t="shared" si="126"/>
        <v>0.22285147729526075</v>
      </c>
    </row>
    <row r="318" spans="1:6">
      <c r="A318" s="89">
        <v>312</v>
      </c>
      <c r="B318" s="96" t="s">
        <v>180</v>
      </c>
      <c r="C318" s="101">
        <f>C319</f>
        <v>11281</v>
      </c>
      <c r="D318" s="101">
        <f t="shared" ref="D318:E318" si="129">D319</f>
        <v>11281</v>
      </c>
      <c r="E318" s="101">
        <f t="shared" si="129"/>
        <v>0</v>
      </c>
      <c r="F318" s="129">
        <f t="shared" si="126"/>
        <v>0</v>
      </c>
    </row>
    <row r="319" spans="1:6">
      <c r="A319" s="89">
        <v>3121</v>
      </c>
      <c r="B319" s="96" t="s">
        <v>205</v>
      </c>
      <c r="C319" s="101">
        <v>11281</v>
      </c>
      <c r="D319" s="108">
        <v>11281</v>
      </c>
      <c r="E319" s="108">
        <v>0</v>
      </c>
      <c r="F319" s="129">
        <f t="shared" si="126"/>
        <v>0</v>
      </c>
    </row>
    <row r="320" spans="1:6">
      <c r="A320" s="89">
        <v>313</v>
      </c>
      <c r="B320" s="96" t="s">
        <v>57</v>
      </c>
      <c r="C320" s="101">
        <f>C321+C322</f>
        <v>11547</v>
      </c>
      <c r="D320" s="101">
        <f t="shared" ref="D320:E320" si="130">D321+D322</f>
        <v>11547</v>
      </c>
      <c r="E320" s="101">
        <f t="shared" si="130"/>
        <v>1891.63</v>
      </c>
      <c r="F320" s="129">
        <f t="shared" si="126"/>
        <v>0.16382003983718715</v>
      </c>
    </row>
    <row r="321" spans="1:6">
      <c r="A321" s="89">
        <v>3132</v>
      </c>
      <c r="B321" s="96" t="s">
        <v>208</v>
      </c>
      <c r="C321" s="101">
        <v>11547</v>
      </c>
      <c r="D321" s="108">
        <v>11547</v>
      </c>
      <c r="E321" s="108">
        <v>1891.63</v>
      </c>
      <c r="F321" s="129">
        <f t="shared" si="126"/>
        <v>0.16382003983718715</v>
      </c>
    </row>
    <row r="322" spans="1:6">
      <c r="A322" s="89">
        <v>3133</v>
      </c>
      <c r="B322" s="96" t="s">
        <v>209</v>
      </c>
      <c r="C322" s="101">
        <v>0</v>
      </c>
      <c r="D322" s="108">
        <v>0</v>
      </c>
      <c r="E322" s="108">
        <v>0</v>
      </c>
      <c r="F322" s="129">
        <v>0</v>
      </c>
    </row>
    <row r="323" spans="1:6">
      <c r="A323" s="88" t="s">
        <v>58</v>
      </c>
      <c r="B323" s="95" t="s">
        <v>59</v>
      </c>
      <c r="C323" s="100">
        <f>C324+C328+C331</f>
        <v>10353</v>
      </c>
      <c r="D323" s="100">
        <f t="shared" ref="D323:E323" si="131">D324+D328+D331</f>
        <v>10353</v>
      </c>
      <c r="E323" s="100">
        <f t="shared" si="131"/>
        <v>0</v>
      </c>
      <c r="F323" s="127">
        <f t="shared" si="126"/>
        <v>0</v>
      </c>
    </row>
    <row r="324" spans="1:6">
      <c r="A324" s="89">
        <v>321</v>
      </c>
      <c r="B324" s="96" t="s">
        <v>180</v>
      </c>
      <c r="C324" s="101">
        <f>C325+C326+C327</f>
        <v>5841</v>
      </c>
      <c r="D324" s="101">
        <f t="shared" ref="D324:E324" si="132">D325+D326+D327</f>
        <v>5841</v>
      </c>
      <c r="E324" s="101">
        <f t="shared" si="132"/>
        <v>0</v>
      </c>
      <c r="F324" s="129">
        <f t="shared" si="126"/>
        <v>0</v>
      </c>
    </row>
    <row r="325" spans="1:6">
      <c r="A325" s="89">
        <v>3211</v>
      </c>
      <c r="B325" s="96" t="s">
        <v>200</v>
      </c>
      <c r="C325" s="101">
        <v>400</v>
      </c>
      <c r="D325" s="108">
        <v>400</v>
      </c>
      <c r="E325" s="108">
        <v>0</v>
      </c>
      <c r="F325" s="129">
        <f t="shared" si="126"/>
        <v>0</v>
      </c>
    </row>
    <row r="326" spans="1:6">
      <c r="A326" s="89">
        <v>3212</v>
      </c>
      <c r="B326" s="96" t="s">
        <v>224</v>
      </c>
      <c r="C326" s="101">
        <v>4645</v>
      </c>
      <c r="D326" s="108">
        <v>4645</v>
      </c>
      <c r="E326" s="108">
        <v>0</v>
      </c>
      <c r="F326" s="129">
        <f t="shared" si="126"/>
        <v>0</v>
      </c>
    </row>
    <row r="327" spans="1:6">
      <c r="A327" s="89">
        <v>3213</v>
      </c>
      <c r="B327" s="96" t="s">
        <v>181</v>
      </c>
      <c r="C327" s="101">
        <v>796</v>
      </c>
      <c r="D327" s="108">
        <v>796</v>
      </c>
      <c r="E327" s="108">
        <v>0</v>
      </c>
      <c r="F327" s="129">
        <f t="shared" si="126"/>
        <v>0</v>
      </c>
    </row>
    <row r="328" spans="1:6">
      <c r="A328" s="89">
        <v>323</v>
      </c>
      <c r="B328" s="96" t="s">
        <v>65</v>
      </c>
      <c r="C328" s="101">
        <f>C329+C330</f>
        <v>4247</v>
      </c>
      <c r="D328" s="101">
        <f t="shared" ref="D328:E328" si="133">D329+D330</f>
        <v>4247</v>
      </c>
      <c r="E328" s="101">
        <f t="shared" si="133"/>
        <v>0</v>
      </c>
      <c r="F328" s="129">
        <f t="shared" si="126"/>
        <v>0</v>
      </c>
    </row>
    <row r="329" spans="1:6">
      <c r="A329" s="89">
        <v>3236</v>
      </c>
      <c r="B329" s="96" t="s">
        <v>225</v>
      </c>
      <c r="C329" s="101">
        <v>265</v>
      </c>
      <c r="D329" s="108">
        <v>265</v>
      </c>
      <c r="E329" s="108">
        <v>0</v>
      </c>
      <c r="F329" s="129">
        <f t="shared" si="126"/>
        <v>0</v>
      </c>
    </row>
    <row r="330" spans="1:6">
      <c r="A330" s="89">
        <v>3237</v>
      </c>
      <c r="B330" s="96" t="s">
        <v>191</v>
      </c>
      <c r="C330" s="101">
        <v>3982</v>
      </c>
      <c r="D330" s="108">
        <v>3982</v>
      </c>
      <c r="E330" s="108">
        <v>0</v>
      </c>
      <c r="F330" s="129">
        <f t="shared" si="126"/>
        <v>0</v>
      </c>
    </row>
    <row r="331" spans="1:6">
      <c r="A331" s="89">
        <v>329</v>
      </c>
      <c r="B331" s="96" t="s">
        <v>67</v>
      </c>
      <c r="C331" s="101">
        <f>C332</f>
        <v>265</v>
      </c>
      <c r="D331" s="101">
        <f>D332</f>
        <v>265</v>
      </c>
      <c r="E331" s="101">
        <f>E332</f>
        <v>0</v>
      </c>
      <c r="F331" s="129">
        <f t="shared" si="126"/>
        <v>0</v>
      </c>
    </row>
    <row r="332" spans="1:6">
      <c r="A332" s="89">
        <v>3291</v>
      </c>
      <c r="B332" s="96" t="s">
        <v>226</v>
      </c>
      <c r="C332" s="101">
        <v>265</v>
      </c>
      <c r="D332" s="108">
        <v>265</v>
      </c>
      <c r="E332" s="108">
        <v>0</v>
      </c>
      <c r="F332" s="129">
        <f t="shared" si="126"/>
        <v>0</v>
      </c>
    </row>
    <row r="333" spans="1:6" ht="33.75">
      <c r="A333" s="86" t="s">
        <v>168</v>
      </c>
      <c r="B333" s="93" t="s">
        <v>169</v>
      </c>
      <c r="C333" s="98">
        <v>5243</v>
      </c>
      <c r="D333" s="105">
        <v>5243</v>
      </c>
      <c r="E333" s="105">
        <f>E334+E346</f>
        <v>0</v>
      </c>
      <c r="F333" s="125">
        <f>E333/D333</f>
        <v>0</v>
      </c>
    </row>
    <row r="334" spans="1:6">
      <c r="A334" s="87" t="s">
        <v>137</v>
      </c>
      <c r="B334" s="94" t="s">
        <v>138</v>
      </c>
      <c r="C334" s="99">
        <f>C335</f>
        <v>1195</v>
      </c>
      <c r="D334" s="99">
        <f t="shared" ref="D334:E334" si="134">D335</f>
        <v>1195</v>
      </c>
      <c r="E334" s="99">
        <f t="shared" si="134"/>
        <v>0</v>
      </c>
      <c r="F334" s="126">
        <f>E334/D334</f>
        <v>0</v>
      </c>
    </row>
    <row r="335" spans="1:6">
      <c r="A335" s="88" t="s">
        <v>9</v>
      </c>
      <c r="B335" s="95" t="s">
        <v>10</v>
      </c>
      <c r="C335" s="100">
        <f>C336+C341</f>
        <v>1195</v>
      </c>
      <c r="D335" s="100">
        <f t="shared" ref="D335:E335" si="135">D336+D341</f>
        <v>1195</v>
      </c>
      <c r="E335" s="100">
        <f t="shared" si="135"/>
        <v>0</v>
      </c>
      <c r="F335" s="127">
        <f t="shared" si="126"/>
        <v>0</v>
      </c>
    </row>
    <row r="336" spans="1:6">
      <c r="A336" s="88" t="s">
        <v>50</v>
      </c>
      <c r="B336" s="95" t="s">
        <v>51</v>
      </c>
      <c r="C336" s="100">
        <f>C337+C339</f>
        <v>797</v>
      </c>
      <c r="D336" s="100">
        <f t="shared" ref="D336:E336" si="136">D337+D339</f>
        <v>797</v>
      </c>
      <c r="E336" s="100">
        <f t="shared" si="136"/>
        <v>0</v>
      </c>
      <c r="F336" s="127">
        <f t="shared" si="126"/>
        <v>0</v>
      </c>
    </row>
    <row r="337" spans="1:6">
      <c r="A337" s="89">
        <v>311</v>
      </c>
      <c r="B337" s="96" t="s">
        <v>207</v>
      </c>
      <c r="C337" s="101">
        <f>C338</f>
        <v>664</v>
      </c>
      <c r="D337" s="101">
        <f t="shared" ref="D337:E337" si="137">D338</f>
        <v>664</v>
      </c>
      <c r="E337" s="101">
        <f t="shared" si="137"/>
        <v>0</v>
      </c>
      <c r="F337" s="129">
        <f t="shared" si="126"/>
        <v>0</v>
      </c>
    </row>
    <row r="338" spans="1:6">
      <c r="A338" s="89">
        <v>3111</v>
      </c>
      <c r="B338" s="96" t="s">
        <v>202</v>
      </c>
      <c r="C338" s="101">
        <v>664</v>
      </c>
      <c r="D338" s="108">
        <v>664</v>
      </c>
      <c r="E338" s="108">
        <v>0</v>
      </c>
      <c r="F338" s="129">
        <f t="shared" si="126"/>
        <v>0</v>
      </c>
    </row>
    <row r="339" spans="1:6">
      <c r="A339" s="89">
        <v>313</v>
      </c>
      <c r="B339" s="96" t="s">
        <v>57</v>
      </c>
      <c r="C339" s="101">
        <f>C340</f>
        <v>133</v>
      </c>
      <c r="D339" s="101">
        <f t="shared" ref="D339:E339" si="138">D340</f>
        <v>133</v>
      </c>
      <c r="E339" s="101">
        <f t="shared" si="138"/>
        <v>0</v>
      </c>
      <c r="F339" s="129">
        <f t="shared" si="126"/>
        <v>0</v>
      </c>
    </row>
    <row r="340" spans="1:6">
      <c r="A340" s="89">
        <v>3132</v>
      </c>
      <c r="B340" s="96" t="s">
        <v>208</v>
      </c>
      <c r="C340" s="101">
        <v>133</v>
      </c>
      <c r="D340" s="108">
        <v>133</v>
      </c>
      <c r="E340" s="108">
        <v>0</v>
      </c>
      <c r="F340" s="129">
        <f t="shared" si="126"/>
        <v>0</v>
      </c>
    </row>
    <row r="341" spans="1:6">
      <c r="A341" s="88" t="s">
        <v>58</v>
      </c>
      <c r="B341" s="95" t="s">
        <v>59</v>
      </c>
      <c r="C341" s="100">
        <f>C342+C344</f>
        <v>398</v>
      </c>
      <c r="D341" s="100">
        <f t="shared" ref="D341:E341" si="139">D342+D344</f>
        <v>398</v>
      </c>
      <c r="E341" s="100">
        <f t="shared" si="139"/>
        <v>0</v>
      </c>
      <c r="F341" s="127">
        <f t="shared" si="126"/>
        <v>0</v>
      </c>
    </row>
    <row r="342" spans="1:6">
      <c r="A342" s="89">
        <v>321</v>
      </c>
      <c r="B342" s="96" t="s">
        <v>180</v>
      </c>
      <c r="C342" s="101">
        <f>C343</f>
        <v>133</v>
      </c>
      <c r="D342" s="101">
        <f t="shared" ref="D342:E342" si="140">D343</f>
        <v>133</v>
      </c>
      <c r="E342" s="101">
        <f t="shared" si="140"/>
        <v>0</v>
      </c>
      <c r="F342" s="129">
        <f t="shared" si="126"/>
        <v>0</v>
      </c>
    </row>
    <row r="343" spans="1:6">
      <c r="A343" s="89">
        <v>3212</v>
      </c>
      <c r="B343" s="96" t="s">
        <v>224</v>
      </c>
      <c r="C343" s="101">
        <v>133</v>
      </c>
      <c r="D343" s="108">
        <v>133</v>
      </c>
      <c r="E343" s="108">
        <v>0</v>
      </c>
      <c r="F343" s="129">
        <f t="shared" si="126"/>
        <v>0</v>
      </c>
    </row>
    <row r="344" spans="1:6">
      <c r="A344" s="89">
        <v>329</v>
      </c>
      <c r="B344" s="96" t="s">
        <v>67</v>
      </c>
      <c r="C344" s="101">
        <f>C345</f>
        <v>265</v>
      </c>
      <c r="D344" s="101">
        <f t="shared" ref="D344:E344" si="141">D345</f>
        <v>265</v>
      </c>
      <c r="E344" s="101">
        <f t="shared" si="141"/>
        <v>0</v>
      </c>
      <c r="F344" s="129">
        <f t="shared" si="126"/>
        <v>0</v>
      </c>
    </row>
    <row r="345" spans="1:6">
      <c r="A345" s="89">
        <v>3299</v>
      </c>
      <c r="B345" s="96" t="s">
        <v>67</v>
      </c>
      <c r="C345" s="101">
        <v>265</v>
      </c>
      <c r="D345" s="108">
        <v>265</v>
      </c>
      <c r="E345" s="108">
        <v>0</v>
      </c>
      <c r="F345" s="129">
        <f t="shared" si="126"/>
        <v>0</v>
      </c>
    </row>
    <row r="346" spans="1:6">
      <c r="A346" s="87" t="s">
        <v>141</v>
      </c>
      <c r="B346" s="94" t="s">
        <v>142</v>
      </c>
      <c r="C346" s="99">
        <f>C347</f>
        <v>4048</v>
      </c>
      <c r="D346" s="99">
        <f t="shared" ref="D346:E346" si="142">D347</f>
        <v>4048</v>
      </c>
      <c r="E346" s="99">
        <f t="shared" si="142"/>
        <v>0</v>
      </c>
      <c r="F346" s="126">
        <f>E346/D346</f>
        <v>0</v>
      </c>
    </row>
    <row r="347" spans="1:6">
      <c r="A347" s="88" t="s">
        <v>9</v>
      </c>
      <c r="B347" s="95" t="s">
        <v>10</v>
      </c>
      <c r="C347" s="100">
        <f>C348+C355</f>
        <v>4048</v>
      </c>
      <c r="D347" s="100">
        <f t="shared" ref="D347:E347" si="143">D348+D355</f>
        <v>4048</v>
      </c>
      <c r="E347" s="100">
        <f t="shared" si="143"/>
        <v>0</v>
      </c>
      <c r="F347" s="127">
        <f t="shared" si="126"/>
        <v>0</v>
      </c>
    </row>
    <row r="348" spans="1:6">
      <c r="A348" s="88" t="s">
        <v>50</v>
      </c>
      <c r="B348" s="95" t="s">
        <v>51</v>
      </c>
      <c r="C348" s="100">
        <f>C349+C351+C353</f>
        <v>3915</v>
      </c>
      <c r="D348" s="100">
        <f t="shared" ref="D348:E348" si="144">D349+D351+D353</f>
        <v>3915</v>
      </c>
      <c r="E348" s="100">
        <f t="shared" si="144"/>
        <v>0</v>
      </c>
      <c r="F348" s="127">
        <f t="shared" si="126"/>
        <v>0</v>
      </c>
    </row>
    <row r="349" spans="1:6">
      <c r="A349" s="89">
        <v>311</v>
      </c>
      <c r="B349" s="96" t="s">
        <v>207</v>
      </c>
      <c r="C349" s="101">
        <f>C350</f>
        <v>2654</v>
      </c>
      <c r="D349" s="101">
        <f t="shared" ref="D349:E349" si="145">D350</f>
        <v>2654</v>
      </c>
      <c r="E349" s="101">
        <f t="shared" si="145"/>
        <v>0</v>
      </c>
      <c r="F349" s="129">
        <f t="shared" si="126"/>
        <v>0</v>
      </c>
    </row>
    <row r="350" spans="1:6">
      <c r="A350" s="89">
        <v>3111</v>
      </c>
      <c r="B350" s="96" t="s">
        <v>202</v>
      </c>
      <c r="C350" s="101">
        <v>2654</v>
      </c>
      <c r="D350" s="108">
        <v>2654</v>
      </c>
      <c r="E350" s="108">
        <v>0</v>
      </c>
      <c r="F350" s="129">
        <f t="shared" si="126"/>
        <v>0</v>
      </c>
    </row>
    <row r="351" spans="1:6">
      <c r="A351" s="89">
        <v>312</v>
      </c>
      <c r="B351" s="96" t="s">
        <v>180</v>
      </c>
      <c r="C351" s="101">
        <f>C352</f>
        <v>199</v>
      </c>
      <c r="D351" s="101">
        <f t="shared" ref="D351:E351" si="146">D352</f>
        <v>199</v>
      </c>
      <c r="E351" s="101">
        <f t="shared" si="146"/>
        <v>0</v>
      </c>
      <c r="F351" s="129">
        <f t="shared" si="126"/>
        <v>0</v>
      </c>
    </row>
    <row r="352" spans="1:6">
      <c r="A352" s="89">
        <v>3121</v>
      </c>
      <c r="B352" s="96" t="s">
        <v>205</v>
      </c>
      <c r="C352" s="101">
        <v>199</v>
      </c>
      <c r="D352" s="108">
        <v>199</v>
      </c>
      <c r="E352" s="108">
        <v>0</v>
      </c>
      <c r="F352" s="129">
        <f t="shared" si="126"/>
        <v>0</v>
      </c>
    </row>
    <row r="353" spans="1:6">
      <c r="A353" s="89">
        <v>313</v>
      </c>
      <c r="B353" s="96" t="s">
        <v>57</v>
      </c>
      <c r="C353" s="101">
        <f>C354</f>
        <v>1062</v>
      </c>
      <c r="D353" s="101">
        <f t="shared" ref="D353:E353" si="147">D354</f>
        <v>1062</v>
      </c>
      <c r="E353" s="101">
        <f t="shared" si="147"/>
        <v>0</v>
      </c>
      <c r="F353" s="129">
        <f t="shared" si="126"/>
        <v>0</v>
      </c>
    </row>
    <row r="354" spans="1:6">
      <c r="A354" s="89">
        <v>3132</v>
      </c>
      <c r="B354" s="96" t="s">
        <v>208</v>
      </c>
      <c r="C354" s="101">
        <v>1062</v>
      </c>
      <c r="D354" s="108">
        <v>1062</v>
      </c>
      <c r="E354" s="108">
        <v>0</v>
      </c>
      <c r="F354" s="129">
        <f t="shared" si="126"/>
        <v>0</v>
      </c>
    </row>
    <row r="355" spans="1:6">
      <c r="A355" s="88" t="s">
        <v>58</v>
      </c>
      <c r="B355" s="95" t="s">
        <v>59</v>
      </c>
      <c r="C355" s="100">
        <f>C356</f>
        <v>133</v>
      </c>
      <c r="D355" s="100">
        <f t="shared" ref="D355:E355" si="148">D356</f>
        <v>133</v>
      </c>
      <c r="E355" s="100">
        <f t="shared" si="148"/>
        <v>0</v>
      </c>
      <c r="F355" s="127">
        <f t="shared" si="126"/>
        <v>0</v>
      </c>
    </row>
    <row r="356" spans="1:6">
      <c r="A356" s="89">
        <v>321</v>
      </c>
      <c r="B356" s="96" t="s">
        <v>180</v>
      </c>
      <c r="C356" s="101">
        <f>C357</f>
        <v>133</v>
      </c>
      <c r="D356" s="101">
        <f t="shared" ref="D356:E356" si="149">D357</f>
        <v>133</v>
      </c>
      <c r="E356" s="101">
        <f t="shared" si="149"/>
        <v>0</v>
      </c>
      <c r="F356" s="129">
        <f t="shared" si="126"/>
        <v>0</v>
      </c>
    </row>
    <row r="357" spans="1:6">
      <c r="A357" s="89">
        <v>3212</v>
      </c>
      <c r="B357" s="96" t="s">
        <v>224</v>
      </c>
      <c r="C357" s="101">
        <v>133</v>
      </c>
      <c r="D357" s="108">
        <v>133</v>
      </c>
      <c r="E357" s="108">
        <v>0</v>
      </c>
      <c r="F357" s="129">
        <f t="shared" si="126"/>
        <v>0</v>
      </c>
    </row>
    <row r="358" spans="1:6" ht="33.75">
      <c r="A358" s="86" t="s">
        <v>170</v>
      </c>
      <c r="B358" s="93" t="s">
        <v>171</v>
      </c>
      <c r="C358" s="98">
        <v>98746</v>
      </c>
      <c r="D358" s="105">
        <v>88746</v>
      </c>
      <c r="E358" s="105">
        <f>E359+E374</f>
        <v>57430.520000000004</v>
      </c>
      <c r="F358" s="125">
        <f>E358/D358</f>
        <v>0.64713361728979335</v>
      </c>
    </row>
    <row r="359" spans="1:6">
      <c r="A359" s="87" t="s">
        <v>135</v>
      </c>
      <c r="B359" s="94" t="s">
        <v>136</v>
      </c>
      <c r="C359" s="99">
        <f>C360</f>
        <v>32385</v>
      </c>
      <c r="D359" s="99">
        <f t="shared" ref="D359:E359" si="150">D360</f>
        <v>32385</v>
      </c>
      <c r="E359" s="99">
        <f t="shared" si="150"/>
        <v>10587.95</v>
      </c>
      <c r="F359" s="126">
        <f>E359/D359</f>
        <v>0.32693994133086307</v>
      </c>
    </row>
    <row r="360" spans="1:6">
      <c r="A360" s="88" t="s">
        <v>9</v>
      </c>
      <c r="B360" s="95" t="s">
        <v>10</v>
      </c>
      <c r="C360" s="100">
        <f>C361+C369</f>
        <v>32385</v>
      </c>
      <c r="D360" s="100">
        <f t="shared" ref="D360:E360" si="151">D361+D369</f>
        <v>32385</v>
      </c>
      <c r="E360" s="100">
        <f t="shared" si="151"/>
        <v>10587.95</v>
      </c>
      <c r="F360" s="127">
        <f t="shared" si="126"/>
        <v>0.32693994133086307</v>
      </c>
    </row>
    <row r="361" spans="1:6">
      <c r="A361" s="88" t="s">
        <v>50</v>
      </c>
      <c r="B361" s="95" t="s">
        <v>51</v>
      </c>
      <c r="C361" s="100">
        <f>C362+C365+C367</f>
        <v>30129</v>
      </c>
      <c r="D361" s="100">
        <f t="shared" ref="D361:E361" si="152">D362+D365+D367</f>
        <v>30129</v>
      </c>
      <c r="E361" s="100">
        <f t="shared" si="152"/>
        <v>10587.95</v>
      </c>
      <c r="F361" s="127">
        <f t="shared" si="126"/>
        <v>0.35142055826612234</v>
      </c>
    </row>
    <row r="362" spans="1:6">
      <c r="A362" s="89">
        <v>311</v>
      </c>
      <c r="B362" s="96" t="s">
        <v>207</v>
      </c>
      <c r="C362" s="101">
        <f>C363+C364</f>
        <v>15264</v>
      </c>
      <c r="D362" s="101">
        <f t="shared" ref="D362:E362" si="153">D363+D364</f>
        <v>15264</v>
      </c>
      <c r="E362" s="101">
        <f t="shared" si="153"/>
        <v>4014.23</v>
      </c>
      <c r="F362" s="129">
        <f t="shared" si="126"/>
        <v>0.26298676624737943</v>
      </c>
    </row>
    <row r="363" spans="1:6">
      <c r="A363" s="89">
        <v>3111</v>
      </c>
      <c r="B363" s="96" t="s">
        <v>202</v>
      </c>
      <c r="C363" s="101">
        <v>11282</v>
      </c>
      <c r="D363" s="108">
        <v>11282</v>
      </c>
      <c r="E363" s="108">
        <v>32.229999999999997</v>
      </c>
      <c r="F363" s="129">
        <f t="shared" si="126"/>
        <v>2.8567629852862967E-3</v>
      </c>
    </row>
    <row r="364" spans="1:6">
      <c r="A364" s="89">
        <v>3113</v>
      </c>
      <c r="B364" s="96" t="s">
        <v>203</v>
      </c>
      <c r="C364" s="101">
        <v>3982</v>
      </c>
      <c r="D364" s="108">
        <v>3982</v>
      </c>
      <c r="E364" s="108">
        <v>3982</v>
      </c>
      <c r="F364" s="129">
        <f t="shared" si="126"/>
        <v>1</v>
      </c>
    </row>
    <row r="365" spans="1:6">
      <c r="A365" s="89">
        <v>312</v>
      </c>
      <c r="B365" s="96" t="s">
        <v>180</v>
      </c>
      <c r="C365" s="101">
        <f>C366</f>
        <v>10618</v>
      </c>
      <c r="D365" s="101">
        <f t="shared" ref="D365:E365" si="154">D366</f>
        <v>10618</v>
      </c>
      <c r="E365" s="101">
        <f t="shared" si="154"/>
        <v>5843.06</v>
      </c>
      <c r="F365" s="129">
        <f t="shared" si="126"/>
        <v>0.55029760783575066</v>
      </c>
    </row>
    <row r="366" spans="1:6">
      <c r="A366" s="89">
        <v>3121</v>
      </c>
      <c r="B366" s="96" t="s">
        <v>205</v>
      </c>
      <c r="C366" s="101">
        <v>10618</v>
      </c>
      <c r="D366" s="108">
        <v>10618</v>
      </c>
      <c r="E366" s="108">
        <v>5843.06</v>
      </c>
      <c r="F366" s="129">
        <f t="shared" si="126"/>
        <v>0.55029760783575066</v>
      </c>
    </row>
    <row r="367" spans="1:6">
      <c r="A367" s="89">
        <v>313</v>
      </c>
      <c r="B367" s="96" t="s">
        <v>57</v>
      </c>
      <c r="C367" s="101">
        <f>C368</f>
        <v>4247</v>
      </c>
      <c r="D367" s="101">
        <f t="shared" ref="D367:E367" si="155">D368</f>
        <v>4247</v>
      </c>
      <c r="E367" s="101">
        <f t="shared" si="155"/>
        <v>730.66</v>
      </c>
      <c r="F367" s="129">
        <f t="shared" si="126"/>
        <v>0.1720414410171886</v>
      </c>
    </row>
    <row r="368" spans="1:6">
      <c r="A368" s="89">
        <v>3132</v>
      </c>
      <c r="B368" s="96" t="s">
        <v>208</v>
      </c>
      <c r="C368" s="101">
        <v>4247</v>
      </c>
      <c r="D368" s="108">
        <v>4247</v>
      </c>
      <c r="E368" s="108">
        <v>730.66</v>
      </c>
      <c r="F368" s="129">
        <f t="shared" si="126"/>
        <v>0.1720414410171886</v>
      </c>
    </row>
    <row r="369" spans="1:6">
      <c r="A369" s="88" t="s">
        <v>58</v>
      </c>
      <c r="B369" s="95" t="s">
        <v>59</v>
      </c>
      <c r="C369" s="100">
        <f>C370+C372</f>
        <v>2256</v>
      </c>
      <c r="D369" s="100">
        <f t="shared" ref="D369:E369" si="156">D370+D372</f>
        <v>2256</v>
      </c>
      <c r="E369" s="100">
        <f t="shared" si="156"/>
        <v>0</v>
      </c>
      <c r="F369" s="127">
        <f t="shared" si="126"/>
        <v>0</v>
      </c>
    </row>
    <row r="370" spans="1:6">
      <c r="A370" s="89">
        <v>321</v>
      </c>
      <c r="B370" s="96" t="s">
        <v>180</v>
      </c>
      <c r="C370" s="101">
        <f>C371</f>
        <v>1991</v>
      </c>
      <c r="D370" s="101">
        <f t="shared" ref="D370:E370" si="157">D371</f>
        <v>1991</v>
      </c>
      <c r="E370" s="101">
        <f t="shared" si="157"/>
        <v>0</v>
      </c>
      <c r="F370" s="129">
        <f t="shared" si="126"/>
        <v>0</v>
      </c>
    </row>
    <row r="371" spans="1:6">
      <c r="A371" s="89">
        <v>3212</v>
      </c>
      <c r="B371" s="96" t="s">
        <v>224</v>
      </c>
      <c r="C371" s="101">
        <v>1991</v>
      </c>
      <c r="D371" s="108">
        <v>1991</v>
      </c>
      <c r="E371" s="108">
        <v>0</v>
      </c>
      <c r="F371" s="129">
        <f t="shared" si="126"/>
        <v>0</v>
      </c>
    </row>
    <row r="372" spans="1:6">
      <c r="A372" s="89">
        <v>329</v>
      </c>
      <c r="B372" s="96" t="s">
        <v>67</v>
      </c>
      <c r="C372" s="101">
        <f>C373</f>
        <v>265</v>
      </c>
      <c r="D372" s="101">
        <f t="shared" ref="D372:E372" si="158">D373</f>
        <v>265</v>
      </c>
      <c r="E372" s="101">
        <f t="shared" si="158"/>
        <v>0</v>
      </c>
      <c r="F372" s="129">
        <f t="shared" si="126"/>
        <v>0</v>
      </c>
    </row>
    <row r="373" spans="1:6">
      <c r="A373" s="89">
        <v>3291</v>
      </c>
      <c r="B373" s="96" t="s">
        <v>226</v>
      </c>
      <c r="C373" s="101">
        <v>265</v>
      </c>
      <c r="D373" s="108">
        <v>265</v>
      </c>
      <c r="E373" s="108">
        <v>0</v>
      </c>
      <c r="F373" s="129">
        <f t="shared" si="126"/>
        <v>0</v>
      </c>
    </row>
    <row r="374" spans="1:6">
      <c r="A374" s="87" t="s">
        <v>164</v>
      </c>
      <c r="B374" s="94" t="s">
        <v>165</v>
      </c>
      <c r="C374" s="99">
        <f>C375</f>
        <v>66361</v>
      </c>
      <c r="D374" s="99">
        <f t="shared" ref="D374:E374" si="159">D375</f>
        <v>56361</v>
      </c>
      <c r="E374" s="99">
        <f t="shared" si="159"/>
        <v>46842.570000000007</v>
      </c>
      <c r="F374" s="126">
        <f>E374/D374</f>
        <v>0.83111672965348393</v>
      </c>
    </row>
    <row r="375" spans="1:6">
      <c r="A375" s="88" t="s">
        <v>9</v>
      </c>
      <c r="B375" s="95" t="s">
        <v>10</v>
      </c>
      <c r="C375" s="100">
        <f>C376+C381</f>
        <v>66361</v>
      </c>
      <c r="D375" s="100">
        <f t="shared" ref="D375:E375" si="160">D376+D381</f>
        <v>56361</v>
      </c>
      <c r="E375" s="100">
        <f t="shared" si="160"/>
        <v>46842.570000000007</v>
      </c>
      <c r="F375" s="127">
        <f t="shared" si="126"/>
        <v>0.83111672965348393</v>
      </c>
    </row>
    <row r="376" spans="1:6">
      <c r="A376" s="88" t="s">
        <v>50</v>
      </c>
      <c r="B376" s="95" t="s">
        <v>51</v>
      </c>
      <c r="C376" s="100">
        <f>C377+C379</f>
        <v>58133</v>
      </c>
      <c r="D376" s="100">
        <f t="shared" ref="D376:E376" si="161">D377+D379</f>
        <v>52133</v>
      </c>
      <c r="E376" s="100">
        <f t="shared" si="161"/>
        <v>43137.16</v>
      </c>
      <c r="F376" s="127">
        <f t="shared" si="126"/>
        <v>0.82744442100013438</v>
      </c>
    </row>
    <row r="377" spans="1:6">
      <c r="A377" s="89">
        <v>311</v>
      </c>
      <c r="B377" s="96" t="s">
        <v>207</v>
      </c>
      <c r="C377" s="101">
        <f>C378</f>
        <v>50435</v>
      </c>
      <c r="D377" s="101">
        <f t="shared" ref="D377:E377" si="162">D378</f>
        <v>44435</v>
      </c>
      <c r="E377" s="101">
        <f t="shared" si="162"/>
        <v>37027.57</v>
      </c>
      <c r="F377" s="129">
        <f t="shared" si="126"/>
        <v>0.83329740069764824</v>
      </c>
    </row>
    <row r="378" spans="1:6">
      <c r="A378" s="89">
        <v>3111</v>
      </c>
      <c r="B378" s="96" t="s">
        <v>202</v>
      </c>
      <c r="C378" s="101">
        <v>50435</v>
      </c>
      <c r="D378" s="108">
        <v>44435</v>
      </c>
      <c r="E378" s="108">
        <v>37027.57</v>
      </c>
      <c r="F378" s="129">
        <f t="shared" si="126"/>
        <v>0.83329740069764824</v>
      </c>
    </row>
    <row r="379" spans="1:6">
      <c r="A379" s="89">
        <v>313</v>
      </c>
      <c r="B379" s="96" t="s">
        <v>57</v>
      </c>
      <c r="C379" s="101">
        <f>C380</f>
        <v>7698</v>
      </c>
      <c r="D379" s="101">
        <f t="shared" ref="D379:E379" si="163">D380</f>
        <v>7698</v>
      </c>
      <c r="E379" s="101">
        <f t="shared" si="163"/>
        <v>6109.59</v>
      </c>
      <c r="F379" s="129">
        <f t="shared" si="126"/>
        <v>0.79365939204988312</v>
      </c>
    </row>
    <row r="380" spans="1:6">
      <c r="A380" s="89">
        <v>3132</v>
      </c>
      <c r="B380" s="96" t="s">
        <v>208</v>
      </c>
      <c r="C380" s="101">
        <v>7698</v>
      </c>
      <c r="D380" s="108">
        <v>7698</v>
      </c>
      <c r="E380" s="108">
        <v>6109.59</v>
      </c>
      <c r="F380" s="129">
        <f t="shared" si="126"/>
        <v>0.79365939204988312</v>
      </c>
    </row>
    <row r="381" spans="1:6">
      <c r="A381" s="88" t="s">
        <v>58</v>
      </c>
      <c r="B381" s="95" t="s">
        <v>59</v>
      </c>
      <c r="C381" s="100">
        <f>C382+C386</f>
        <v>8228</v>
      </c>
      <c r="D381" s="100">
        <f t="shared" ref="D381:E381" si="164">D382+D386</f>
        <v>4228</v>
      </c>
      <c r="E381" s="100">
        <f t="shared" si="164"/>
        <v>3705.41</v>
      </c>
      <c r="F381" s="127">
        <f t="shared" si="126"/>
        <v>0.87639782403027433</v>
      </c>
    </row>
    <row r="382" spans="1:6">
      <c r="A382" s="89">
        <v>321</v>
      </c>
      <c r="B382" s="96" t="s">
        <v>180</v>
      </c>
      <c r="C382" s="119">
        <f>C383+C384+C385</f>
        <v>7564</v>
      </c>
      <c r="D382" s="119">
        <f t="shared" ref="D382:E382" si="165">D383+D384+D385</f>
        <v>4228</v>
      </c>
      <c r="E382" s="119">
        <f t="shared" si="165"/>
        <v>3705.41</v>
      </c>
      <c r="F382" s="129">
        <f t="shared" ref="F382:F384" si="166">E382/D382</f>
        <v>0.87639782403027433</v>
      </c>
    </row>
    <row r="383" spans="1:6">
      <c r="A383" s="89">
        <v>3211</v>
      </c>
      <c r="B383" s="96" t="s">
        <v>200</v>
      </c>
      <c r="C383" s="119">
        <v>796</v>
      </c>
      <c r="D383" s="119">
        <v>396</v>
      </c>
      <c r="E383" s="119">
        <v>205.72</v>
      </c>
      <c r="F383" s="129">
        <f t="shared" si="166"/>
        <v>0.51949494949494945</v>
      </c>
    </row>
    <row r="384" spans="1:6">
      <c r="A384" s="89">
        <v>3212</v>
      </c>
      <c r="B384" s="96" t="s">
        <v>224</v>
      </c>
      <c r="C384" s="119">
        <v>6370</v>
      </c>
      <c r="D384" s="119">
        <v>3832</v>
      </c>
      <c r="E384" s="119">
        <v>3499.69</v>
      </c>
      <c r="F384" s="129">
        <f t="shared" si="166"/>
        <v>0.91328027139874746</v>
      </c>
    </row>
    <row r="385" spans="1:6">
      <c r="A385" s="89">
        <v>3213</v>
      </c>
      <c r="B385" s="118" t="s">
        <v>227</v>
      </c>
      <c r="C385" s="119">
        <v>398</v>
      </c>
      <c r="D385" s="119">
        <v>0</v>
      </c>
      <c r="E385" s="119">
        <v>0</v>
      </c>
      <c r="F385" s="129">
        <v>0</v>
      </c>
    </row>
    <row r="386" spans="1:6">
      <c r="A386" s="89">
        <v>323</v>
      </c>
      <c r="B386" s="118" t="s">
        <v>65</v>
      </c>
      <c r="C386" s="119">
        <f>C387</f>
        <v>664</v>
      </c>
      <c r="D386" s="119">
        <f t="shared" ref="D386:E386" si="167">D387</f>
        <v>0</v>
      </c>
      <c r="E386" s="119">
        <f t="shared" si="167"/>
        <v>0</v>
      </c>
      <c r="F386" s="129">
        <v>0</v>
      </c>
    </row>
    <row r="387" spans="1:6">
      <c r="A387" s="89">
        <v>3236</v>
      </c>
      <c r="B387" s="96" t="s">
        <v>190</v>
      </c>
      <c r="C387" s="119">
        <v>664</v>
      </c>
      <c r="D387" s="119">
        <v>0</v>
      </c>
      <c r="E387" s="119">
        <v>0</v>
      </c>
      <c r="F387" s="129">
        <v>0</v>
      </c>
    </row>
    <row r="389" spans="1:6">
      <c r="C389" s="155"/>
      <c r="D389" s="155"/>
      <c r="E389" s="155"/>
    </row>
    <row r="390" spans="1:6">
      <c r="C390" s="155"/>
      <c r="D390" s="155"/>
      <c r="E390" s="155"/>
    </row>
    <row r="391" spans="1:6">
      <c r="A391" s="205" t="s">
        <v>245</v>
      </c>
      <c r="B391" s="205"/>
      <c r="C391" s="205"/>
      <c r="D391" s="208"/>
      <c r="E391" s="208"/>
    </row>
    <row r="392" spans="1:6">
      <c r="A392" s="205" t="s">
        <v>246</v>
      </c>
      <c r="B392" s="205"/>
      <c r="C392" s="206"/>
      <c r="D392" s="208"/>
      <c r="E392" s="208"/>
    </row>
    <row r="393" spans="1:6">
      <c r="A393" s="205"/>
      <c r="B393" s="205"/>
      <c r="C393" s="205"/>
      <c r="D393" s="205"/>
      <c r="E393" s="207"/>
    </row>
    <row r="394" spans="1:6">
      <c r="A394" s="205"/>
      <c r="B394" s="205"/>
      <c r="C394" s="206"/>
      <c r="D394" s="205"/>
      <c r="E394" s="205"/>
    </row>
    <row r="395" spans="1:6">
      <c r="A395" s="205" t="s">
        <v>241</v>
      </c>
      <c r="B395" s="205"/>
      <c r="C395" s="205"/>
      <c r="D395" s="206"/>
      <c r="E395" s="207" t="s">
        <v>242</v>
      </c>
    </row>
    <row r="396" spans="1:6">
      <c r="A396" s="205" t="s">
        <v>243</v>
      </c>
      <c r="B396" s="205"/>
      <c r="C396" s="205"/>
      <c r="D396" s="206"/>
      <c r="E396" s="206" t="s">
        <v>244</v>
      </c>
    </row>
    <row r="398" spans="1:6">
      <c r="C398" s="155"/>
      <c r="D398" s="155"/>
    </row>
    <row r="401" spans="3:3">
      <c r="C401" s="155"/>
    </row>
    <row r="404" spans="3:3">
      <c r="C404" s="155"/>
    </row>
  </sheetData>
  <autoFilter ref="A7:F387" xr:uid="{00000000-0009-0000-0000-000002000000}">
    <filterColumn colId="0" showButton="0"/>
  </autoFilter>
  <mergeCells count="10">
    <mergeCell ref="A9:B9"/>
    <mergeCell ref="C7:C9"/>
    <mergeCell ref="D7:D9"/>
    <mergeCell ref="E7:E9"/>
    <mergeCell ref="F7:F9"/>
    <mergeCell ref="A1:F1"/>
    <mergeCell ref="A3:F3"/>
    <mergeCell ref="A4:F4"/>
    <mergeCell ref="A7:B7"/>
    <mergeCell ref="A8:B8"/>
  </mergeCells>
  <pageMargins left="0.7" right="0.7" top="0.75" bottom="0.75" header="0.3" footer="0.3"/>
  <pageSetup paperSize="9" scale="6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SAŽETAK</vt:lpstr>
      <vt:lpstr>OPĆI DIO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2023-08-10T06:11:32Z</dcterms:modified>
</cp:coreProperties>
</file>